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takeda-my.sharepoint.com/personal/nico_radtke_takeda_com/Documents/Downloads/"/>
    </mc:Choice>
  </mc:AlternateContent>
  <xr:revisionPtr revIDLastSave="1" documentId="8_{4342390E-930F-4F48-B80B-1A92AFB20B88}" xr6:coauthVersionLast="47" xr6:coauthVersionMax="47" xr10:uidLastSave="{63547E36-15C4-4191-9C3C-4EA48CCF98A0}"/>
  <bookViews>
    <workbookView xWindow="-120" yWindow="-120" windowWidth="29040" windowHeight="15840" tabRatio="798" activeTab="1" xr2:uid="{00000000-000D-0000-FFFF-FFFF00000000}"/>
  </bookViews>
  <sheets>
    <sheet name="Stromzähler" sheetId="1" r:id="rId1"/>
    <sheet name="Gaszähler" sheetId="2" r:id="rId2"/>
    <sheet name="Wasserzähler" sheetId="3" r:id="rId3"/>
  </sheet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10" i="2" l="1"/>
  <c r="F16" i="2"/>
  <c r="F8" i="2"/>
  <c r="F6" i="2"/>
  <c r="F7" i="2"/>
  <c r="F14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26" i="2"/>
  <c r="C26" i="2"/>
  <c r="AB5" i="2"/>
  <c r="AA5" i="2"/>
  <c r="Z5" i="2"/>
  <c r="Y5" i="2"/>
  <c r="X5" i="2"/>
  <c r="W5" i="2"/>
  <c r="V5" i="2"/>
  <c r="T5" i="2"/>
  <c r="S5" i="2"/>
  <c r="R5" i="2"/>
  <c r="U5" i="2"/>
  <c r="B3" i="2"/>
  <c r="I25" i="2" s="1"/>
  <c r="B6" i="1"/>
  <c r="H5" i="1"/>
  <c r="I41" i="1"/>
  <c r="H6" i="1"/>
  <c r="H7" i="1"/>
  <c r="H4" i="1"/>
  <c r="B5" i="1"/>
  <c r="B4" i="1"/>
  <c r="M40" i="1"/>
  <c r="D11" i="1"/>
  <c r="L40" i="1"/>
  <c r="F38" i="2"/>
  <c r="G38" i="2"/>
  <c r="H38" i="2"/>
  <c r="F39" i="2"/>
  <c r="G39" i="2"/>
  <c r="H39" i="2"/>
  <c r="F40" i="2"/>
  <c r="G40" i="2"/>
  <c r="H40" i="2"/>
  <c r="F41" i="2"/>
  <c r="G41" i="2"/>
  <c r="H41" i="2"/>
  <c r="F42" i="2"/>
  <c r="G42" i="2"/>
  <c r="H42" i="2"/>
  <c r="F43" i="2"/>
  <c r="G43" i="2"/>
  <c r="H43" i="2"/>
  <c r="F44" i="2"/>
  <c r="G44" i="2"/>
  <c r="H44" i="2"/>
  <c r="F45" i="2"/>
  <c r="G45" i="2"/>
  <c r="H45" i="2"/>
  <c r="F46" i="2"/>
  <c r="G46" i="2"/>
  <c r="H46" i="2"/>
  <c r="F47" i="2"/>
  <c r="G47" i="2"/>
  <c r="H47" i="2"/>
  <c r="F48" i="2"/>
  <c r="G48" i="2"/>
  <c r="H48" i="2"/>
  <c r="F49" i="2"/>
  <c r="G49" i="2"/>
  <c r="H49" i="2"/>
  <c r="F50" i="2"/>
  <c r="G50" i="2"/>
  <c r="H50" i="2"/>
  <c r="F51" i="2"/>
  <c r="G51" i="2"/>
  <c r="H51" i="2"/>
  <c r="F52" i="2"/>
  <c r="G52" i="2"/>
  <c r="H52" i="2"/>
  <c r="F53" i="2"/>
  <c r="G53" i="2"/>
  <c r="H53" i="2"/>
  <c r="F54" i="2"/>
  <c r="G54" i="2"/>
  <c r="H54" i="2"/>
  <c r="F55" i="2"/>
  <c r="G55" i="2"/>
  <c r="H55" i="2"/>
  <c r="H37" i="2"/>
  <c r="G37" i="2"/>
  <c r="F37" i="2"/>
  <c r="D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B2" i="1"/>
  <c r="G6" i="1"/>
  <c r="E6" i="2"/>
  <c r="F5" i="2"/>
  <c r="E5" i="2"/>
  <c r="F4" i="2"/>
  <c r="F57" i="1"/>
  <c r="F58" i="1"/>
  <c r="F59" i="1"/>
  <c r="F60" i="1"/>
  <c r="G60" i="1" s="1"/>
  <c r="H60" i="1" s="1"/>
  <c r="F61" i="1"/>
  <c r="G61" i="1" s="1"/>
  <c r="H61" i="1" s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G76" i="1" s="1"/>
  <c r="H76" i="1" s="1"/>
  <c r="F77" i="1"/>
  <c r="G77" i="1" s="1"/>
  <c r="H77" i="1" s="1"/>
  <c r="F78" i="1"/>
  <c r="F79" i="1"/>
  <c r="F80" i="1"/>
  <c r="F81" i="1"/>
  <c r="F82" i="1"/>
  <c r="F83" i="1"/>
  <c r="D27" i="2"/>
  <c r="O10" i="1"/>
  <c r="O5" i="1"/>
  <c r="M8" i="1"/>
  <c r="P8" i="1"/>
  <c r="M3" i="1"/>
  <c r="P3" i="1"/>
  <c r="D35" i="2"/>
  <c r="C4" i="2"/>
  <c r="B6" i="2"/>
  <c r="B7" i="2" s="1"/>
  <c r="J40" i="1"/>
  <c r="K40" i="1" s="1"/>
  <c r="B3" i="1"/>
  <c r="D69" i="1"/>
  <c r="I69" i="1" s="1"/>
  <c r="J69" i="1" s="1"/>
  <c r="K69" i="1" s="1"/>
  <c r="E69" i="1"/>
  <c r="D70" i="1"/>
  <c r="E70" i="1"/>
  <c r="D71" i="1"/>
  <c r="E71" i="1"/>
  <c r="D72" i="1"/>
  <c r="E72" i="1"/>
  <c r="D73" i="1"/>
  <c r="I73" i="1" s="1"/>
  <c r="J73" i="1" s="1"/>
  <c r="K73" i="1" s="1"/>
  <c r="E73" i="1"/>
  <c r="D74" i="1"/>
  <c r="E74" i="1"/>
  <c r="D75" i="1"/>
  <c r="E75" i="1"/>
  <c r="D76" i="1"/>
  <c r="E76" i="1"/>
  <c r="D77" i="1"/>
  <c r="I77" i="1" s="1"/>
  <c r="J77" i="1" s="1"/>
  <c r="K77" i="1" s="1"/>
  <c r="E77" i="1"/>
  <c r="D78" i="1"/>
  <c r="E78" i="1"/>
  <c r="D79" i="1"/>
  <c r="E79" i="1"/>
  <c r="D80" i="1"/>
  <c r="E80" i="1"/>
  <c r="D81" i="1"/>
  <c r="E81" i="1"/>
  <c r="I81" i="1" s="1"/>
  <c r="J81" i="1" s="1"/>
  <c r="K81" i="1" s="1"/>
  <c r="D82" i="1"/>
  <c r="E82" i="1"/>
  <c r="D83" i="1"/>
  <c r="E83" i="1"/>
  <c r="D59" i="1"/>
  <c r="E59" i="1"/>
  <c r="D60" i="1"/>
  <c r="I60" i="1" s="1"/>
  <c r="J60" i="1" s="1"/>
  <c r="K60" i="1" s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I68" i="1" s="1"/>
  <c r="J68" i="1" s="1"/>
  <c r="K68" i="1" s="1"/>
  <c r="E68" i="1"/>
  <c r="D44" i="2"/>
  <c r="D45" i="2"/>
  <c r="D46" i="2"/>
  <c r="D47" i="2"/>
  <c r="D48" i="2"/>
  <c r="D49" i="2"/>
  <c r="D50" i="2"/>
  <c r="D51" i="2"/>
  <c r="D52" i="2"/>
  <c r="D53" i="2"/>
  <c r="D54" i="2"/>
  <c r="D55" i="2"/>
  <c r="D55" i="1"/>
  <c r="C33" i="3"/>
  <c r="E33" i="3" s="1"/>
  <c r="D33" i="3"/>
  <c r="H33" i="3"/>
  <c r="I33" i="3"/>
  <c r="J33" i="3" s="1"/>
  <c r="B3" i="3"/>
  <c r="C32" i="3"/>
  <c r="E32" i="3" s="1"/>
  <c r="D32" i="3"/>
  <c r="H32" i="3"/>
  <c r="I32" i="3" s="1"/>
  <c r="J32" i="3" s="1"/>
  <c r="C31" i="3"/>
  <c r="E31" i="3" s="1"/>
  <c r="D31" i="3"/>
  <c r="H31" i="3"/>
  <c r="I31" i="3" s="1"/>
  <c r="J31" i="3" s="1"/>
  <c r="C30" i="3"/>
  <c r="E30" i="3" s="1"/>
  <c r="D30" i="3"/>
  <c r="H30" i="3"/>
  <c r="I30" i="3" s="1"/>
  <c r="J30" i="3" s="1"/>
  <c r="C29" i="3"/>
  <c r="E29" i="3" s="1"/>
  <c r="D29" i="3"/>
  <c r="H29" i="3"/>
  <c r="I29" i="3" s="1"/>
  <c r="J29" i="3" s="1"/>
  <c r="C28" i="3"/>
  <c r="E28" i="3" s="1"/>
  <c r="D28" i="3"/>
  <c r="H28" i="3"/>
  <c r="I28" i="3" s="1"/>
  <c r="J28" i="3" s="1"/>
  <c r="C27" i="3"/>
  <c r="E27" i="3" s="1"/>
  <c r="D27" i="3"/>
  <c r="H27" i="3"/>
  <c r="I27" i="3" s="1"/>
  <c r="J27" i="3" s="1"/>
  <c r="C26" i="3"/>
  <c r="E26" i="3" s="1"/>
  <c r="D26" i="3"/>
  <c r="H26" i="3"/>
  <c r="I26" i="3" s="1"/>
  <c r="J26" i="3" s="1"/>
  <c r="C25" i="3"/>
  <c r="E25" i="3" s="1"/>
  <c r="D25" i="3"/>
  <c r="H25" i="3"/>
  <c r="I25" i="3" s="1"/>
  <c r="J25" i="3" s="1"/>
  <c r="C24" i="3"/>
  <c r="E24" i="3" s="1"/>
  <c r="D24" i="3"/>
  <c r="H24" i="3"/>
  <c r="I24" i="3" s="1"/>
  <c r="J24" i="3" s="1"/>
  <c r="C23" i="3"/>
  <c r="E23" i="3" s="1"/>
  <c r="D23" i="3"/>
  <c r="H23" i="3"/>
  <c r="I23" i="3" s="1"/>
  <c r="J23" i="3" s="1"/>
  <c r="C22" i="3"/>
  <c r="E22" i="3" s="1"/>
  <c r="D22" i="3"/>
  <c r="H22" i="3"/>
  <c r="I22" i="3" s="1"/>
  <c r="J22" i="3" s="1"/>
  <c r="C21" i="3"/>
  <c r="E21" i="3" s="1"/>
  <c r="D21" i="3"/>
  <c r="H21" i="3"/>
  <c r="I21" i="3" s="1"/>
  <c r="J21" i="3" s="1"/>
  <c r="C20" i="3"/>
  <c r="E20" i="3" s="1"/>
  <c r="D20" i="3"/>
  <c r="H20" i="3"/>
  <c r="I20" i="3" s="1"/>
  <c r="J20" i="3" s="1"/>
  <c r="C19" i="3"/>
  <c r="E19" i="3" s="1"/>
  <c r="D19" i="3"/>
  <c r="H19" i="3"/>
  <c r="I19" i="3" s="1"/>
  <c r="J19" i="3" s="1"/>
  <c r="C18" i="3"/>
  <c r="E18" i="3" s="1"/>
  <c r="D18" i="3"/>
  <c r="H18" i="3"/>
  <c r="I18" i="3" s="1"/>
  <c r="J18" i="3" s="1"/>
  <c r="C17" i="3"/>
  <c r="E17" i="3" s="1"/>
  <c r="D17" i="3"/>
  <c r="H17" i="3"/>
  <c r="I17" i="3" s="1"/>
  <c r="J17" i="3" s="1"/>
  <c r="C16" i="3"/>
  <c r="E16" i="3" s="1"/>
  <c r="D16" i="3"/>
  <c r="H16" i="3"/>
  <c r="I16" i="3" s="1"/>
  <c r="J16" i="3" s="1"/>
  <c r="C15" i="3"/>
  <c r="E15" i="3" s="1"/>
  <c r="G6" i="3" s="1"/>
  <c r="D15" i="3"/>
  <c r="H15" i="3"/>
  <c r="I15" i="3" s="1"/>
  <c r="J15" i="3" s="1"/>
  <c r="B6" i="3"/>
  <c r="B8" i="3"/>
  <c r="B7" i="3"/>
  <c r="D43" i="2"/>
  <c r="D42" i="2"/>
  <c r="D41" i="2"/>
  <c r="D40" i="2"/>
  <c r="D39" i="2"/>
  <c r="D38" i="2"/>
  <c r="D37" i="2"/>
  <c r="D36" i="2"/>
  <c r="D34" i="2"/>
  <c r="D33" i="2"/>
  <c r="D32" i="2"/>
  <c r="D31" i="2"/>
  <c r="D30" i="2"/>
  <c r="D29" i="2"/>
  <c r="D28" i="2"/>
  <c r="C25" i="2"/>
  <c r="D58" i="1"/>
  <c r="E58" i="1"/>
  <c r="D57" i="1"/>
  <c r="I57" i="1" s="1"/>
  <c r="J57" i="1" s="1"/>
  <c r="K57" i="1" s="1"/>
  <c r="E57" i="1"/>
  <c r="D56" i="1"/>
  <c r="E56" i="1"/>
  <c r="E55" i="1"/>
  <c r="D54" i="1"/>
  <c r="E54" i="1"/>
  <c r="D53" i="1"/>
  <c r="E53" i="1"/>
  <c r="D52" i="1"/>
  <c r="E52" i="1"/>
  <c r="D51" i="1"/>
  <c r="E51" i="1"/>
  <c r="D50" i="1"/>
  <c r="E50" i="1"/>
  <c r="D49" i="1"/>
  <c r="E49" i="1"/>
  <c r="D48" i="1"/>
  <c r="E48" i="1"/>
  <c r="D47" i="1"/>
  <c r="E47" i="1"/>
  <c r="D46" i="1"/>
  <c r="E46" i="1"/>
  <c r="D45" i="1"/>
  <c r="E45" i="1"/>
  <c r="D44" i="1"/>
  <c r="E44" i="1"/>
  <c r="D43" i="1"/>
  <c r="E43" i="1"/>
  <c r="D42" i="1"/>
  <c r="E42" i="1"/>
  <c r="D41" i="1"/>
  <c r="E41" i="1"/>
  <c r="G5" i="1"/>
  <c r="F54" i="1"/>
  <c r="F42" i="1"/>
  <c r="F50" i="1"/>
  <c r="F46" i="1"/>
  <c r="F43" i="1"/>
  <c r="F51" i="1"/>
  <c r="F56" i="1"/>
  <c r="G56" i="1" s="1"/>
  <c r="H56" i="1" s="1"/>
  <c r="F44" i="1"/>
  <c r="F48" i="1"/>
  <c r="F52" i="1"/>
  <c r="F55" i="1"/>
  <c r="F47" i="1"/>
  <c r="F45" i="1"/>
  <c r="F49" i="1"/>
  <c r="G49" i="1" s="1"/>
  <c r="H49" i="1" s="1"/>
  <c r="F53" i="1"/>
  <c r="G53" i="1" s="1"/>
  <c r="H53" i="1" s="1"/>
  <c r="M10" i="1"/>
  <c r="F41" i="1"/>
  <c r="M4" i="1"/>
  <c r="P4" i="1"/>
  <c r="O6" i="1"/>
  <c r="O7" i="1"/>
  <c r="I79" i="1"/>
  <c r="J79" i="1" s="1"/>
  <c r="K79" i="1" s="1"/>
  <c r="I56" i="1"/>
  <c r="I48" i="1"/>
  <c r="I52" i="1"/>
  <c r="I78" i="1"/>
  <c r="I41" i="2"/>
  <c r="I44" i="2"/>
  <c r="I45" i="1"/>
  <c r="I46" i="1"/>
  <c r="I50" i="1"/>
  <c r="I54" i="1"/>
  <c r="I74" i="1"/>
  <c r="I82" i="1"/>
  <c r="J82" i="1" s="1"/>
  <c r="K82" i="1" s="1"/>
  <c r="I70" i="1"/>
  <c r="J70" i="1" s="1"/>
  <c r="K70" i="1" s="1"/>
  <c r="E4" i="1"/>
  <c r="J41" i="1"/>
  <c r="K41" i="1" s="1"/>
  <c r="I49" i="1"/>
  <c r="I53" i="1"/>
  <c r="I72" i="1"/>
  <c r="I58" i="1"/>
  <c r="J58" i="1" s="1"/>
  <c r="K58" i="1" s="1"/>
  <c r="I51" i="1"/>
  <c r="J51" i="1" s="1"/>
  <c r="K51" i="1" s="1"/>
  <c r="I44" i="1"/>
  <c r="I55" i="1"/>
  <c r="I47" i="1"/>
  <c r="I80" i="1"/>
  <c r="I42" i="1"/>
  <c r="I67" i="1"/>
  <c r="J67" i="1" s="1"/>
  <c r="K67" i="1" s="1"/>
  <c r="I65" i="1"/>
  <c r="J65" i="1" s="1"/>
  <c r="K65" i="1" s="1"/>
  <c r="I63" i="1"/>
  <c r="J63" i="1" s="1"/>
  <c r="K63" i="1" s="1"/>
  <c r="I61" i="1"/>
  <c r="I59" i="1"/>
  <c r="I71" i="1"/>
  <c r="I43" i="1"/>
  <c r="I66" i="1"/>
  <c r="I64" i="1"/>
  <c r="J64" i="1" s="1"/>
  <c r="K64" i="1" s="1"/>
  <c r="I62" i="1"/>
  <c r="I76" i="1"/>
  <c r="J76" i="1" s="1"/>
  <c r="K76" i="1" s="1"/>
  <c r="I83" i="1"/>
  <c r="J83" i="1" s="1"/>
  <c r="K83" i="1" s="1"/>
  <c r="I75" i="1"/>
  <c r="J75" i="1" s="1"/>
  <c r="K75" i="1" s="1"/>
  <c r="M46" i="1"/>
  <c r="M54" i="1"/>
  <c r="M62" i="1"/>
  <c r="M70" i="1"/>
  <c r="M78" i="1"/>
  <c r="M47" i="1"/>
  <c r="M55" i="1"/>
  <c r="M63" i="1"/>
  <c r="M71" i="1"/>
  <c r="M79" i="1"/>
  <c r="M48" i="1"/>
  <c r="M56" i="1"/>
  <c r="M64" i="1"/>
  <c r="M72" i="1"/>
  <c r="M80" i="1"/>
  <c r="M49" i="1"/>
  <c r="M57" i="1"/>
  <c r="M65" i="1"/>
  <c r="M73" i="1"/>
  <c r="M81" i="1"/>
  <c r="M42" i="1"/>
  <c r="M50" i="1"/>
  <c r="M58" i="1"/>
  <c r="M66" i="1"/>
  <c r="M74" i="1"/>
  <c r="M82" i="1"/>
  <c r="M5" i="1"/>
  <c r="P5" i="1"/>
  <c r="M43" i="1"/>
  <c r="M51" i="1"/>
  <c r="M59" i="1"/>
  <c r="M67" i="1"/>
  <c r="M75" i="1"/>
  <c r="M83" i="1"/>
  <c r="M44" i="1"/>
  <c r="M52" i="1"/>
  <c r="M60" i="1"/>
  <c r="M68" i="1"/>
  <c r="M76" i="1"/>
  <c r="M41" i="1"/>
  <c r="M45" i="1"/>
  <c r="M53" i="1"/>
  <c r="M61" i="1"/>
  <c r="M69" i="1"/>
  <c r="M77" i="1"/>
  <c r="J48" i="1"/>
  <c r="J59" i="1"/>
  <c r="K59" i="1" s="1"/>
  <c r="J56" i="1"/>
  <c r="K56" i="1" s="1"/>
  <c r="J66" i="1"/>
  <c r="K66" i="1" s="1"/>
  <c r="J47" i="1"/>
  <c r="J72" i="1"/>
  <c r="J62" i="1"/>
  <c r="J44" i="1"/>
  <c r="J55" i="1"/>
  <c r="K55" i="1" s="1"/>
  <c r="J53" i="1"/>
  <c r="K53" i="1" s="1"/>
  <c r="J54" i="1"/>
  <c r="J61" i="1"/>
  <c r="M6" i="1"/>
  <c r="P6" i="1"/>
  <c r="K62" i="1"/>
  <c r="J43" i="1"/>
  <c r="H8" i="1"/>
  <c r="G46" i="1"/>
  <c r="J42" i="1"/>
  <c r="J50" i="1"/>
  <c r="J52" i="1"/>
  <c r="K52" i="1" s="1"/>
  <c r="J45" i="1"/>
  <c r="J46" i="1"/>
  <c r="K46" i="1" s="1"/>
  <c r="J49" i="1"/>
  <c r="J80" i="1"/>
  <c r="J78" i="1"/>
  <c r="J74" i="1"/>
  <c r="J71" i="1"/>
  <c r="K71" i="1" s="1"/>
  <c r="H40" i="1"/>
  <c r="M7" i="1"/>
  <c r="P7" i="1"/>
  <c r="K74" i="1"/>
  <c r="K42" i="1"/>
  <c r="K80" i="1"/>
  <c r="K43" i="1"/>
  <c r="K45" i="1"/>
  <c r="K50" i="1"/>
  <c r="K61" i="1"/>
  <c r="K48" i="1"/>
  <c r="K47" i="1"/>
  <c r="K44" i="1"/>
  <c r="K54" i="1"/>
  <c r="K72" i="1"/>
  <c r="K78" i="1"/>
  <c r="K49" i="1"/>
  <c r="H46" i="1"/>
  <c r="L78" i="1"/>
  <c r="L44" i="1"/>
  <c r="L50" i="1"/>
  <c r="L55" i="1"/>
  <c r="L62" i="1"/>
  <c r="L82" i="1"/>
  <c r="G45" i="1"/>
  <c r="H45" i="1"/>
  <c r="G82" i="1"/>
  <c r="H82" i="1" s="1"/>
  <c r="L43" i="1"/>
  <c r="L81" i="1"/>
  <c r="L70" i="1"/>
  <c r="L49" i="1"/>
  <c r="G48" i="1"/>
  <c r="H48" i="1"/>
  <c r="G54" i="1"/>
  <c r="H54" i="1" s="1"/>
  <c r="G58" i="1"/>
  <c r="H58" i="1" s="1"/>
  <c r="L52" i="1"/>
  <c r="L75" i="1"/>
  <c r="L71" i="1"/>
  <c r="L53" i="1"/>
  <c r="G79" i="1"/>
  <c r="H79" i="1" s="1"/>
  <c r="G73" i="1"/>
  <c r="H73" i="1"/>
  <c r="G51" i="1"/>
  <c r="H51" i="1"/>
  <c r="L41" i="1"/>
  <c r="L47" i="1"/>
  <c r="G43" i="1"/>
  <c r="H43" i="1"/>
  <c r="L80" i="1"/>
  <c r="L46" i="1"/>
  <c r="L66" i="1"/>
  <c r="L68" i="1"/>
  <c r="L67" i="1"/>
  <c r="L65" i="1"/>
  <c r="G63" i="1"/>
  <c r="H63" i="1"/>
  <c r="G68" i="1"/>
  <c r="H68" i="1"/>
  <c r="G41" i="1"/>
  <c r="H41" i="1"/>
  <c r="L63" i="1"/>
  <c r="L42" i="1"/>
  <c r="L74" i="1"/>
  <c r="G55" i="1"/>
  <c r="H55" i="1"/>
  <c r="G75" i="1"/>
  <c r="H75" i="1" s="1"/>
  <c r="L51" i="1"/>
  <c r="L76" i="1"/>
  <c r="L45" i="1"/>
  <c r="G78" i="1"/>
  <c r="H78" i="1"/>
  <c r="G59" i="1"/>
  <c r="H59" i="1"/>
  <c r="G65" i="1"/>
  <c r="H65" i="1" s="1"/>
  <c r="L79" i="1"/>
  <c r="L54" i="1"/>
  <c r="L64" i="1"/>
  <c r="L73" i="1"/>
  <c r="L48" i="1"/>
  <c r="L58" i="1"/>
  <c r="G80" i="1"/>
  <c r="H80" i="1" s="1"/>
  <c r="G70" i="1"/>
  <c r="H70" i="1" s="1"/>
  <c r="G50" i="1"/>
  <c r="H50" i="1"/>
  <c r="L72" i="1"/>
  <c r="L60" i="1"/>
  <c r="L69" i="1"/>
  <c r="L77" i="1"/>
  <c r="G64" i="1"/>
  <c r="H64" i="1"/>
  <c r="G62" i="1"/>
  <c r="H62" i="1"/>
  <c r="G52" i="1"/>
  <c r="H52" i="1" s="1"/>
  <c r="G42" i="1"/>
  <c r="H42" i="1" s="1"/>
  <c r="L61" i="1"/>
  <c r="G71" i="1"/>
  <c r="H71" i="1"/>
  <c r="G69" i="1"/>
  <c r="H69" i="1" s="1"/>
  <c r="G67" i="1"/>
  <c r="H67" i="1"/>
  <c r="G81" i="1"/>
  <c r="H81" i="1"/>
  <c r="G44" i="1"/>
  <c r="H44" i="1" s="1"/>
  <c r="G74" i="1"/>
  <c r="H74" i="1"/>
  <c r="G57" i="1"/>
  <c r="H57" i="1"/>
  <c r="L59" i="1"/>
  <c r="L83" i="1"/>
  <c r="L56" i="1"/>
  <c r="L57" i="1"/>
  <c r="G72" i="1"/>
  <c r="H72" i="1"/>
  <c r="G47" i="1"/>
  <c r="H47" i="1"/>
  <c r="G83" i="1"/>
  <c r="H83" i="1" s="1"/>
  <c r="G66" i="1"/>
  <c r="H66" i="1"/>
  <c r="I46" i="2" l="1"/>
  <c r="I42" i="2"/>
  <c r="I34" i="2"/>
  <c r="I52" i="2"/>
  <c r="I54" i="2"/>
  <c r="I49" i="2"/>
  <c r="I35" i="2"/>
  <c r="H36" i="2"/>
  <c r="I29" i="2"/>
  <c r="I31" i="2"/>
  <c r="I47" i="2"/>
  <c r="I39" i="2"/>
  <c r="I50" i="2"/>
  <c r="I37" i="2"/>
  <c r="I45" i="2"/>
  <c r="I40" i="2"/>
  <c r="I43" i="2"/>
  <c r="I53" i="2"/>
  <c r="I48" i="2"/>
  <c r="I55" i="2"/>
  <c r="I32" i="2"/>
  <c r="I30" i="2"/>
  <c r="I26" i="2"/>
  <c r="I27" i="2"/>
  <c r="I36" i="2"/>
  <c r="I38" i="2"/>
  <c r="I33" i="2"/>
  <c r="I28" i="2"/>
  <c r="I51" i="2"/>
  <c r="H35" i="2"/>
  <c r="H27" i="2"/>
  <c r="H32" i="2"/>
  <c r="F9" i="2"/>
  <c r="H30" i="2"/>
  <c r="H29" i="2"/>
  <c r="B11" i="2"/>
  <c r="B13" i="2" s="1"/>
  <c r="H28" i="2"/>
  <c r="B9" i="2"/>
  <c r="B12" i="2" s="1"/>
  <c r="D10" i="1"/>
  <c r="F31" i="2"/>
  <c r="F33" i="3"/>
  <c r="G33" i="3" s="1"/>
  <c r="F15" i="3"/>
  <c r="G15" i="3" s="1"/>
  <c r="F16" i="3"/>
  <c r="G16" i="3" s="1"/>
  <c r="F17" i="3"/>
  <c r="G17" i="3" s="1"/>
  <c r="F18" i="3"/>
  <c r="G18" i="3" s="1"/>
  <c r="F19" i="3"/>
  <c r="G19" i="3" s="1"/>
  <c r="F20" i="3"/>
  <c r="G20" i="3" s="1"/>
  <c r="F21" i="3"/>
  <c r="G21" i="3" s="1"/>
  <c r="F22" i="3"/>
  <c r="G22" i="3" s="1"/>
  <c r="F23" i="3"/>
  <c r="G23" i="3" s="1"/>
  <c r="F24" i="3"/>
  <c r="G24" i="3" s="1"/>
  <c r="F25" i="3"/>
  <c r="G25" i="3" s="1"/>
  <c r="F26" i="3"/>
  <c r="G26" i="3" s="1"/>
  <c r="F27" i="3"/>
  <c r="G27" i="3" s="1"/>
  <c r="F28" i="3"/>
  <c r="G28" i="3" s="1"/>
  <c r="F29" i="3"/>
  <c r="G29" i="3" s="1"/>
  <c r="F30" i="3"/>
  <c r="G30" i="3" s="1"/>
  <c r="F31" i="3"/>
  <c r="G31" i="3" s="1"/>
  <c r="F32" i="3"/>
  <c r="G32" i="3" s="1"/>
  <c r="B10" i="2"/>
  <c r="F30" i="2" l="1"/>
  <c r="G30" i="2" s="1"/>
  <c r="F32" i="2"/>
  <c r="G32" i="2" s="1"/>
  <c r="C18" i="2"/>
  <c r="G31" i="2"/>
  <c r="F28" i="2"/>
  <c r="G28" i="2" s="1"/>
  <c r="F35" i="2"/>
  <c r="G35" i="2" s="1"/>
  <c r="F27" i="2"/>
  <c r="G27" i="2" s="1"/>
  <c r="J34" i="2"/>
  <c r="J42" i="2"/>
  <c r="J27" i="2"/>
  <c r="J35" i="2"/>
  <c r="J43" i="2"/>
  <c r="J51" i="2"/>
  <c r="J28" i="2"/>
  <c r="J36" i="2"/>
  <c r="J44" i="2"/>
  <c r="J52" i="2"/>
  <c r="J29" i="2"/>
  <c r="J37" i="2"/>
  <c r="J45" i="2"/>
  <c r="J53" i="2"/>
  <c r="J30" i="2"/>
  <c r="J46" i="2"/>
  <c r="J54" i="2"/>
  <c r="J38" i="2"/>
  <c r="J31" i="2"/>
  <c r="J39" i="2"/>
  <c r="J47" i="2"/>
  <c r="J55" i="2"/>
  <c r="J32" i="2"/>
  <c r="J40" i="2"/>
  <c r="J48" i="2"/>
  <c r="J25" i="2"/>
  <c r="J33" i="2"/>
  <c r="J41" i="2"/>
  <c r="J49" i="2"/>
  <c r="J26" i="2"/>
  <c r="J50" i="2"/>
  <c r="H26" i="2"/>
  <c r="F29" i="2"/>
  <c r="G29" i="2" s="1"/>
  <c r="F26" i="2"/>
  <c r="G26" i="2" s="1"/>
  <c r="F36" i="2"/>
  <c r="G36" i="2" s="1"/>
  <c r="H31" i="2"/>
  <c r="F34" i="2"/>
  <c r="G34" i="2" s="1"/>
  <c r="H34" i="2"/>
  <c r="H33" i="2"/>
  <c r="F33" i="2"/>
  <c r="G33" i="2" s="1"/>
  <c r="C19" i="2" l="1"/>
  <c r="K28" i="2"/>
  <c r="K36" i="2"/>
  <c r="K44" i="2"/>
  <c r="K52" i="2"/>
  <c r="K29" i="2"/>
  <c r="K37" i="2"/>
  <c r="K45" i="2"/>
  <c r="K53" i="2"/>
  <c r="K30" i="2"/>
  <c r="K38" i="2"/>
  <c r="K46" i="2"/>
  <c r="K54" i="2"/>
  <c r="K31" i="2"/>
  <c r="K39" i="2"/>
  <c r="K47" i="2"/>
  <c r="K55" i="2"/>
  <c r="K32" i="2"/>
  <c r="K40" i="2"/>
  <c r="K48" i="2"/>
  <c r="K26" i="2"/>
  <c r="K33" i="2"/>
  <c r="K41" i="2"/>
  <c r="K49" i="2"/>
  <c r="K25" i="2"/>
  <c r="K34" i="2"/>
  <c r="K42" i="2"/>
  <c r="K50" i="2"/>
  <c r="K27" i="2"/>
  <c r="K35" i="2"/>
  <c r="K43" i="2"/>
  <c r="K51" i="2"/>
</calcChain>
</file>

<file path=xl/sharedStrings.xml><?xml version="1.0" encoding="utf-8"?>
<sst xmlns="http://schemas.openxmlformats.org/spreadsheetml/2006/main" count="133" uniqueCount="103">
  <si>
    <t>Stromverbrauch</t>
  </si>
  <si>
    <t>Vergleich der Strompreise</t>
  </si>
  <si>
    <t>Preis pro kWh:</t>
  </si>
  <si>
    <t>-</t>
  </si>
  <si>
    <t>Vertr. Strom (kWh) im Jahr</t>
  </si>
  <si>
    <t>kWh</t>
  </si>
  <si>
    <t>Zahlung</t>
  </si>
  <si>
    <t>Aktuell</t>
  </si>
  <si>
    <t>Vergleich</t>
  </si>
  <si>
    <t>Steigerung/Senkung</t>
  </si>
  <si>
    <t>Grundpreis im Jahr:</t>
  </si>
  <si>
    <t>Monate</t>
  </si>
  <si>
    <t>Im Monat</t>
  </si>
  <si>
    <t>Im Jahr</t>
  </si>
  <si>
    <t>Zählernummer</t>
  </si>
  <si>
    <t>1LOG0065062695</t>
  </si>
  <si>
    <t>Eigentlicher Grundpreis je KW (inkl. Grundpreis im Jahr):</t>
  </si>
  <si>
    <t>pro kWh</t>
  </si>
  <si>
    <t>Zählwerke</t>
  </si>
  <si>
    <t>1-0:1.8.0</t>
  </si>
  <si>
    <t>1-0:2.8.0</t>
  </si>
  <si>
    <t>geteilt durch  €/kWh</t>
  </si>
  <si>
    <t>kWh zur Verfügung im Jahr</t>
  </si>
  <si>
    <t>kWh im Monat zur Verfügung</t>
  </si>
  <si>
    <t>Vertragliche Strommenge kWh</t>
  </si>
  <si>
    <t>Mittelwert / Durchschnittsverbrauch:</t>
  </si>
  <si>
    <t>kWh/Monat</t>
  </si>
  <si>
    <t>Umrechnung kwH pro Monat gem. Vertragsmenge</t>
  </si>
  <si>
    <t>kWh/Jahr</t>
  </si>
  <si>
    <t>(nur da wo grau ist etwas eintippen)</t>
  </si>
  <si>
    <t>Zählerstand (kWh)</t>
  </si>
  <si>
    <t>Verbrauch kWh 1-0:1.8.0</t>
  </si>
  <si>
    <t>in Tagen</t>
  </si>
  <si>
    <t>Entspräche einem Monatsverbrauch von (kWh)</t>
  </si>
  <si>
    <t>wäre nicht verbrauchter Strom</t>
  </si>
  <si>
    <t>Betrag in EUR des Stroms</t>
  </si>
  <si>
    <t>Entspräche einem Jahresverbrauch von kWh</t>
  </si>
  <si>
    <t>Betrag in EUR des Stromguthaben</t>
  </si>
  <si>
    <t>Monatliche Verbrauchsgrenze berechnet an Abschlag</t>
  </si>
  <si>
    <t>Monatliche Verbrauchsgrenze berechnet Vertrag Strommenge</t>
  </si>
  <si>
    <t>Datum</t>
  </si>
  <si>
    <t>Gasverbrauch</t>
  </si>
  <si>
    <t>Verbrauchsannahme (Jahr):</t>
  </si>
  <si>
    <t>Im Monat:</t>
  </si>
  <si>
    <t>Abschlag</t>
  </si>
  <si>
    <t>Arbeitspreis pro kWh:</t>
  </si>
  <si>
    <t>Cent</t>
  </si>
  <si>
    <t>im Jahr</t>
  </si>
  <si>
    <t>zzgl. Grundpreis:</t>
  </si>
  <si>
    <t>Gesamtpreis im Jahr:</t>
  </si>
  <si>
    <t>Gesamtpreis/Monat:</t>
  </si>
  <si>
    <t>Arbeitspreis je kwH</t>
  </si>
  <si>
    <t>Boni: </t>
  </si>
  <si>
    <t>Bezahlte kwH</t>
  </si>
  <si>
    <t>kwH</t>
  </si>
  <si>
    <t>Gesamtpreis nach Boni/Jahr</t>
  </si>
  <si>
    <t>kwH zur Verfügung je Monat</t>
  </si>
  <si>
    <t>Gesamtpreis nach Boni/Monat</t>
  </si>
  <si>
    <t>Preis je kWh ohne Bonus:</t>
  </si>
  <si>
    <t>Preis je kWh mit Bonus: </t>
  </si>
  <si>
    <t>Brennwert</t>
  </si>
  <si>
    <t>Zustandszahl</t>
  </si>
  <si>
    <t xml:space="preserve">Durchschnittlicher Monatsverbrauch </t>
  </si>
  <si>
    <t>Hochrechnung auf 1 Jahr +</t>
  </si>
  <si>
    <t>Übersicht Verbrauch</t>
  </si>
  <si>
    <t>Zählerstand (m³)</t>
  </si>
  <si>
    <r>
      <rPr>
        <b/>
        <sz val="11"/>
        <color rgb="FF000000"/>
        <rFont val="Calibri"/>
      </rPr>
      <t>Entspräche einem Monatsverbrauch von (</t>
    </r>
    <r>
      <rPr>
        <b/>
        <sz val="11"/>
        <color rgb="FFFF0000"/>
        <rFont val="Calibri"/>
      </rPr>
      <t>kwh</t>
    </r>
    <r>
      <rPr>
        <b/>
        <sz val="11"/>
        <color rgb="FF000000"/>
        <rFont val="Calibri"/>
      </rPr>
      <t>)</t>
    </r>
  </si>
  <si>
    <r>
      <rPr>
        <b/>
        <sz val="11"/>
        <color rgb="FF000000"/>
        <rFont val="Calibri"/>
      </rPr>
      <t>nicht verbrauchtes Gas (</t>
    </r>
    <r>
      <rPr>
        <b/>
        <sz val="11"/>
        <color rgb="FFFF0000"/>
        <rFont val="Calibri"/>
      </rPr>
      <t>kWh</t>
    </r>
    <r>
      <rPr>
        <b/>
        <sz val="11"/>
        <color rgb="FF000000"/>
        <rFont val="Calibri"/>
      </rPr>
      <t>)</t>
    </r>
  </si>
  <si>
    <t>Betrag in EUR des Gasguthabens (bei Bonuspreis)</t>
  </si>
  <si>
    <r>
      <rPr>
        <b/>
        <sz val="11"/>
        <color rgb="FF000000"/>
        <rFont val="Calibri"/>
      </rPr>
      <t>Entspräche einem Jahresverbrauch von (</t>
    </r>
    <r>
      <rPr>
        <b/>
        <sz val="11"/>
        <color rgb="FFFF0000"/>
        <rFont val="Calibri"/>
      </rPr>
      <t>kWh</t>
    </r>
    <r>
      <rPr>
        <b/>
        <sz val="11"/>
        <color rgb="FF000000"/>
        <rFont val="Calibri"/>
      </rPr>
      <t>)</t>
    </r>
  </si>
  <si>
    <t>Wasserverbrauch (noch nicht fertig)</t>
  </si>
  <si>
    <t>m³</t>
  </si>
  <si>
    <t>Preis je m³</t>
  </si>
  <si>
    <t>Durschnittlicher Verbrauch:</t>
  </si>
  <si>
    <t>m³ im Monat</t>
  </si>
  <si>
    <t>Gesamtpreis im Monat:</t>
  </si>
  <si>
    <t>eigentlicher Preis je m³</t>
  </si>
  <si>
    <t>Verbrauch m3</t>
  </si>
  <si>
    <t>Entspräche einem Monatsverbrauch von [m³]</t>
  </si>
  <si>
    <t>Differenz zur Annahme (Monat) [m³]</t>
  </si>
  <si>
    <t>Betrag in EUR der Differenz (Monat)</t>
  </si>
  <si>
    <t>Entspräche einem Jahresverbrauch von (m³)</t>
  </si>
  <si>
    <t>Differenz zur Jahresannahme [m³]</t>
  </si>
  <si>
    <t>Betrag in EUR der Differenz (Jahr)</t>
  </si>
  <si>
    <t>Durschnitllicher Verbrauch / Monat (kwh)</t>
  </si>
  <si>
    <t>Monatliche Verbrauchsgrenze bei Verbrauchsannahme</t>
  </si>
  <si>
    <t>Monatliche Vebrauchsgrenze gemessen an Abschlagszahlung</t>
  </si>
  <si>
    <t>kwh</t>
  </si>
  <si>
    <t>Umrechnung auf kwH nach Abschlagszahlung</t>
  </si>
  <si>
    <t>Preissteigerung über die Jahre</t>
  </si>
  <si>
    <t>Arbeitspreis</t>
  </si>
  <si>
    <t>Preis je kwh</t>
  </si>
  <si>
    <t>Verbrauch</t>
  </si>
  <si>
    <t>Preis je kwH real inkl Arbeitspreis</t>
  </si>
  <si>
    <t>Gesamtpreis je kwh</t>
  </si>
  <si>
    <t>Grundpreis</t>
  </si>
  <si>
    <t>Würde heißen, wenn das jeden</t>
  </si>
  <si>
    <t>Monat zu wenig bezahlt wird, wäre</t>
  </si>
  <si>
    <t>die Nachzahlung:</t>
  </si>
  <si>
    <r>
      <t>Zählerstand (</t>
    </r>
    <r>
      <rPr>
        <b/>
        <sz val="11"/>
        <color rgb="FFFF0000"/>
        <rFont val="Calibri"/>
        <family val="2"/>
      </rPr>
      <t>m³</t>
    </r>
    <r>
      <rPr>
        <b/>
        <sz val="11"/>
        <color rgb="FF000000"/>
        <rFont val="Calibri"/>
        <family val="2"/>
        <charset val="1"/>
      </rPr>
      <t>)</t>
    </r>
  </si>
  <si>
    <r>
      <t>Verbrauch (</t>
    </r>
    <r>
      <rPr>
        <b/>
        <sz val="11"/>
        <color rgb="FFFF0000"/>
        <rFont val="Calibri"/>
        <family val="2"/>
      </rPr>
      <t>kwh</t>
    </r>
    <r>
      <rPr>
        <b/>
        <sz val="11"/>
        <color rgb="FF000000"/>
        <rFont val="Calibri"/>
        <family val="2"/>
      </rPr>
      <t>)</t>
    </r>
  </si>
  <si>
    <t>Differenz Abschlag zu Jährl Verbauch</t>
  </si>
  <si>
    <t>Vorschlag nächster Abschlag: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</si>
</sst>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-* #,##0.0000\ [$€-407]_-;\-* #,##0.0000\ [$€-407]_-;_-* \-??\ [$€-407]_-;_-@_-"/>
    <numFmt numFmtId="166" formatCode="#,##0.00&quot; €&quot;"/>
    <numFmt numFmtId="167" formatCode="_-* #,##0.00\ [$€-407]_-;\-* #,##0.00\ [$€-407]_-;_-* \-??\ [$€-407]_-;_-@_-"/>
    <numFmt numFmtId="168" formatCode="_-* #,##0.0000\ [$€-407]_-;\-* #,##0.0000\ [$€-407]_-;_-* \-????\ [$€-407]_-;_-@_-"/>
    <numFmt numFmtId="169" formatCode="0.000"/>
    <numFmt numFmtId="170" formatCode="_-* #,##0.00\ [$€-407]_-;\-* #,##0.00\ [$€-407]_-;_-* \-????\ [$€-407]_-;_-@_-"/>
    <numFmt numFmtId="171" formatCode="_-* #,##0.00\ _€_-;\-* #,##0.00\ _€_-;_-* \-??\ _€_-;_-@_-"/>
    <numFmt numFmtId="172" formatCode="#,##0&quot; €&quot;;[Red]\-#,##0&quot; €&quot;"/>
    <numFmt numFmtId="173" formatCode="_-* #,##0.00\ [$€-407]_-;\-* #,##0.00\ [$€-407]_-;_-* \-???\ [$€-407]_-;_-@_-"/>
    <numFmt numFmtId="174" formatCode="#,##0.00000\ &quot;€&quot;"/>
    <numFmt numFmtId="175" formatCode="#,##0.000000\ &quot;€&quot;"/>
    <numFmt numFmtId="176" formatCode="_-* #,##0.0000\ &quot;€&quot;_-;\-* #,##0.0000\ &quot;€&quot;_-;_-* &quot;-&quot;??\ &quot;€&quot;_-;_-@_-"/>
    <numFmt numFmtId="177" formatCode="_-* #,##0.0000\ [$€-407]_-;\-* #,##0.0000\ [$€-407]_-;_-* &quot;-&quot;????\ [$€-407]_-;_-@_-"/>
    <numFmt numFmtId="178" formatCode="_-* #,##0.00\ [$€-407]_-;\-* #,##0.00\ [$€-407]_-;_-* &quot;-&quot;??\ [$€-407]_-;_-@_-"/>
  </numFmts>
  <fonts count="22" x14ac:knownFonts="1">
    <font>
      <sz val="11"/>
      <color rgb="FF00000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u val="double"/>
      <sz val="11"/>
      <color rgb="FF00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  <charset val="1"/>
    </font>
    <font>
      <i/>
      <sz val="11"/>
      <color rgb="FF000000"/>
      <name val="Calibri"/>
      <family val="2"/>
      <charset val="1"/>
    </font>
    <font>
      <i/>
      <sz val="10"/>
      <color rgb="FF000000"/>
      <name val="Calibri"/>
      <family val="2"/>
      <charset val="1"/>
    </font>
    <font>
      <strike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16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1"/>
      <color rgb="FF000000"/>
      <name val="Calibri"/>
    </font>
    <font>
      <b/>
      <sz val="11"/>
      <color rgb="FFFF0000"/>
      <name val="Calibri"/>
    </font>
    <font>
      <i/>
      <sz val="11"/>
      <color rgb="FF000000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E7E6E6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F2F2F2"/>
        <bgColor rgb="FFE7E6E6"/>
      </patternFill>
    </fill>
    <fill>
      <patternFill patternType="solid">
        <fgColor rgb="FFE7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60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0" fillId="0" borderId="4" xfId="0" applyBorder="1"/>
    <xf numFmtId="166" fontId="0" fillId="2" borderId="5" xfId="0" applyNumberFormat="1" applyFill="1" applyBorder="1"/>
    <xf numFmtId="0" fontId="0" fillId="0" borderId="5" xfId="0" applyBorder="1"/>
    <xf numFmtId="0" fontId="2" fillId="0" borderId="7" xfId="0" applyFont="1" applyBorder="1"/>
    <xf numFmtId="167" fontId="0" fillId="2" borderId="7" xfId="0" applyNumberFormat="1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8" fontId="0" fillId="0" borderId="11" xfId="0" applyNumberFormat="1" applyBorder="1"/>
    <xf numFmtId="2" fontId="0" fillId="0" borderId="10" xfId="0" applyNumberFormat="1" applyBorder="1" applyAlignment="1">
      <alignment horizontal="center"/>
    </xf>
    <xf numFmtId="0" fontId="0" fillId="0" borderId="12" xfId="0" applyBorder="1"/>
    <xf numFmtId="166" fontId="0" fillId="0" borderId="13" xfId="0" applyNumberFormat="1" applyBorder="1"/>
    <xf numFmtId="0" fontId="0" fillId="0" borderId="7" xfId="0" applyBorder="1"/>
    <xf numFmtId="0" fontId="4" fillId="0" borderId="9" xfId="0" applyFont="1" applyBorder="1"/>
    <xf numFmtId="169" fontId="0" fillId="0" borderId="0" xfId="0" applyNumberFormat="1"/>
    <xf numFmtId="170" fontId="0" fillId="0" borderId="0" xfId="0" applyNumberFormat="1"/>
    <xf numFmtId="0" fontId="0" fillId="0" borderId="16" xfId="0" applyBorder="1"/>
    <xf numFmtId="169" fontId="0" fillId="0" borderId="17" xfId="0" applyNumberFormat="1" applyBorder="1"/>
    <xf numFmtId="0" fontId="0" fillId="0" borderId="17" xfId="0" applyBorder="1"/>
    <xf numFmtId="0" fontId="0" fillId="0" borderId="18" xfId="0" applyBorder="1"/>
    <xf numFmtId="0" fontId="2" fillId="0" borderId="0" xfId="0" applyFont="1"/>
    <xf numFmtId="0" fontId="0" fillId="3" borderId="0" xfId="0" applyFill="1"/>
    <xf numFmtId="0" fontId="5" fillId="0" borderId="21" xfId="0" applyFont="1" applyBorder="1"/>
    <xf numFmtId="0" fontId="5" fillId="0" borderId="22" xfId="0" applyFont="1" applyBorder="1"/>
    <xf numFmtId="0" fontId="5" fillId="0" borderId="23" xfId="0" applyFont="1" applyBorder="1"/>
    <xf numFmtId="14" fontId="0" fillId="4" borderId="24" xfId="0" applyNumberFormat="1" applyFill="1" applyBorder="1" applyAlignment="1">
      <alignment horizontal="left" vertical="top"/>
    </xf>
    <xf numFmtId="0" fontId="0" fillId="4" borderId="24" xfId="0" applyFill="1" applyBorder="1"/>
    <xf numFmtId="0" fontId="0" fillId="4" borderId="7" xfId="0" applyFill="1" applyBorder="1"/>
    <xf numFmtId="2" fontId="0" fillId="0" borderId="7" xfId="0" applyNumberFormat="1" applyBorder="1"/>
    <xf numFmtId="167" fontId="0" fillId="0" borderId="7" xfId="0" applyNumberFormat="1" applyBorder="1"/>
    <xf numFmtId="171" fontId="0" fillId="0" borderId="7" xfId="0" applyNumberFormat="1" applyBorder="1"/>
    <xf numFmtId="0" fontId="2" fillId="0" borderId="14" xfId="0" applyFont="1" applyBorder="1"/>
    <xf numFmtId="171" fontId="0" fillId="2" borderId="14" xfId="0" applyNumberFormat="1" applyFill="1" applyBorder="1"/>
    <xf numFmtId="0" fontId="0" fillId="2" borderId="25" xfId="0" applyFill="1" applyBorder="1"/>
    <xf numFmtId="171" fontId="0" fillId="0" borderId="14" xfId="0" applyNumberFormat="1" applyBorder="1"/>
    <xf numFmtId="0" fontId="0" fillId="0" borderId="25" xfId="0" applyBorder="1"/>
    <xf numFmtId="171" fontId="0" fillId="0" borderId="0" xfId="0" applyNumberFormat="1"/>
    <xf numFmtId="165" fontId="0" fillId="0" borderId="7" xfId="0" applyNumberFormat="1" applyBorder="1"/>
    <xf numFmtId="165" fontId="0" fillId="0" borderId="0" xfId="0" applyNumberFormat="1"/>
    <xf numFmtId="14" fontId="0" fillId="2" borderId="7" xfId="0" applyNumberFormat="1" applyFill="1" applyBorder="1"/>
    <xf numFmtId="0" fontId="2" fillId="0" borderId="3" xfId="0" applyFont="1" applyBorder="1"/>
    <xf numFmtId="2" fontId="0" fillId="2" borderId="26" xfId="0" applyNumberFormat="1" applyFill="1" applyBorder="1"/>
    <xf numFmtId="0" fontId="0" fillId="2" borderId="27" xfId="0" applyFill="1" applyBorder="1"/>
    <xf numFmtId="172" fontId="0" fillId="0" borderId="0" xfId="0" applyNumberFormat="1"/>
    <xf numFmtId="2" fontId="0" fillId="0" borderId="26" xfId="0" applyNumberFormat="1" applyBorder="1"/>
    <xf numFmtId="0" fontId="0" fillId="0" borderId="27" xfId="0" applyBorder="1"/>
    <xf numFmtId="0" fontId="2" fillId="0" borderId="10" xfId="0" applyFont="1" applyBorder="1"/>
    <xf numFmtId="167" fontId="0" fillId="2" borderId="11" xfId="0" applyNumberFormat="1" applyFill="1" applyBorder="1"/>
    <xf numFmtId="0" fontId="2" fillId="0" borderId="11" xfId="0" applyFont="1" applyBorder="1"/>
    <xf numFmtId="167" fontId="0" fillId="2" borderId="10" xfId="0" applyNumberFormat="1" applyFill="1" applyBorder="1"/>
    <xf numFmtId="167" fontId="6" fillId="0" borderId="11" xfId="0" applyNumberFormat="1" applyFont="1" applyBorder="1"/>
    <xf numFmtId="0" fontId="0" fillId="0" borderId="20" xfId="0" applyBorder="1"/>
    <xf numFmtId="0" fontId="0" fillId="0" borderId="28" xfId="0" applyBorder="1"/>
    <xf numFmtId="169" fontId="0" fillId="0" borderId="28" xfId="0" applyNumberFormat="1" applyBorder="1"/>
    <xf numFmtId="0" fontId="0" fillId="0" borderId="2" xfId="0" applyBorder="1"/>
    <xf numFmtId="167" fontId="6" fillId="0" borderId="7" xfId="0" applyNumberFormat="1" applyFont="1" applyBorder="1"/>
    <xf numFmtId="0" fontId="7" fillId="0" borderId="0" xfId="0" applyFont="1"/>
    <xf numFmtId="167" fontId="7" fillId="0" borderId="0" xfId="0" applyNumberFormat="1" applyFont="1"/>
    <xf numFmtId="14" fontId="8" fillId="2" borderId="24" xfId="0" applyNumberFormat="1" applyFont="1" applyFill="1" applyBorder="1"/>
    <xf numFmtId="0" fontId="8" fillId="2" borderId="24" xfId="0" applyFont="1" applyFill="1" applyBorder="1"/>
    <xf numFmtId="0" fontId="8" fillId="0" borderId="24" xfId="0" applyFont="1" applyBorder="1"/>
    <xf numFmtId="0" fontId="0" fillId="2" borderId="7" xfId="0" applyFill="1" applyBorder="1"/>
    <xf numFmtId="169" fontId="0" fillId="0" borderId="7" xfId="0" applyNumberFormat="1" applyBorder="1"/>
    <xf numFmtId="173" fontId="0" fillId="0" borderId="7" xfId="0" applyNumberFormat="1" applyBorder="1"/>
    <xf numFmtId="174" fontId="0" fillId="0" borderId="0" xfId="0" applyNumberFormat="1"/>
    <xf numFmtId="175" fontId="0" fillId="0" borderId="0" xfId="0" applyNumberFormat="1"/>
    <xf numFmtId="171" fontId="0" fillId="5" borderId="7" xfId="0" applyNumberFormat="1" applyFill="1" applyBorder="1"/>
    <xf numFmtId="9" fontId="0" fillId="0" borderId="0" xfId="0" applyNumberFormat="1"/>
    <xf numFmtId="176" fontId="0" fillId="2" borderId="7" xfId="1" applyNumberFormat="1" applyFont="1" applyFill="1" applyBorder="1"/>
    <xf numFmtId="9" fontId="0" fillId="0" borderId="6" xfId="0" applyNumberFormat="1" applyBorder="1"/>
    <xf numFmtId="166" fontId="0" fillId="0" borderId="0" xfId="0" applyNumberFormat="1"/>
    <xf numFmtId="164" fontId="0" fillId="0" borderId="0" xfId="0" applyNumberFormat="1"/>
    <xf numFmtId="0" fontId="0" fillId="0" borderId="6" xfId="0" applyBorder="1"/>
    <xf numFmtId="44" fontId="0" fillId="0" borderId="0" xfId="0" applyNumberFormat="1"/>
    <xf numFmtId="167" fontId="0" fillId="0" borderId="0" xfId="0" applyNumberFormat="1"/>
    <xf numFmtId="176" fontId="0" fillId="0" borderId="0" xfId="0" applyNumberFormat="1"/>
    <xf numFmtId="2" fontId="0" fillId="0" borderId="0" xfId="0" applyNumberFormat="1"/>
    <xf numFmtId="2" fontId="0" fillId="0" borderId="17" xfId="0" applyNumberFormat="1" applyBorder="1"/>
    <xf numFmtId="0" fontId="13" fillId="0" borderId="4" xfId="0" applyFont="1" applyBorder="1"/>
    <xf numFmtId="0" fontId="14" fillId="0" borderId="5" xfId="0" applyFont="1" applyBorder="1"/>
    <xf numFmtId="0" fontId="15" fillId="0" borderId="0" xfId="0" applyFont="1"/>
    <xf numFmtId="2" fontId="15" fillId="0" borderId="0" xfId="0" applyNumberFormat="1" applyFont="1"/>
    <xf numFmtId="0" fontId="16" fillId="0" borderId="20" xfId="0" applyFont="1" applyBorder="1"/>
    <xf numFmtId="0" fontId="16" fillId="0" borderId="28" xfId="0" applyFont="1" applyBorder="1"/>
    <xf numFmtId="2" fontId="16" fillId="0" borderId="28" xfId="0" applyNumberFormat="1" applyFont="1" applyBorder="1"/>
    <xf numFmtId="0" fontId="16" fillId="0" borderId="2" xfId="0" applyFont="1" applyBorder="1"/>
    <xf numFmtId="0" fontId="2" fillId="0" borderId="31" xfId="0" applyFont="1" applyBorder="1"/>
    <xf numFmtId="165" fontId="0" fillId="2" borderId="32" xfId="0" applyNumberFormat="1" applyFill="1" applyBorder="1"/>
    <xf numFmtId="49" fontId="0" fillId="0" borderId="5" xfId="0" applyNumberFormat="1" applyBorder="1" applyAlignment="1">
      <alignment horizontal="center"/>
    </xf>
    <xf numFmtId="0" fontId="2" fillId="0" borderId="34" xfId="0" applyFont="1" applyBorder="1"/>
    <xf numFmtId="49" fontId="0" fillId="0" borderId="0" xfId="0" applyNumberFormat="1" applyAlignment="1">
      <alignment horizontal="center"/>
    </xf>
    <xf numFmtId="0" fontId="0" fillId="0" borderId="35" xfId="0" applyBorder="1"/>
    <xf numFmtId="0" fontId="0" fillId="0" borderId="36" xfId="0" applyBorder="1" applyAlignment="1">
      <alignment horizontal="center"/>
    </xf>
    <xf numFmtId="0" fontId="0" fillId="0" borderId="37" xfId="0" applyBorder="1"/>
    <xf numFmtId="0" fontId="0" fillId="0" borderId="38" xfId="0" applyBorder="1"/>
    <xf numFmtId="167" fontId="0" fillId="0" borderId="17" xfId="0" applyNumberFormat="1" applyBorder="1"/>
    <xf numFmtId="168" fontId="0" fillId="0" borderId="17" xfId="0" applyNumberFormat="1" applyBorder="1"/>
    <xf numFmtId="177" fontId="0" fillId="0" borderId="0" xfId="0" applyNumberFormat="1"/>
    <xf numFmtId="178" fontId="0" fillId="0" borderId="9" xfId="0" applyNumberFormat="1" applyBorder="1"/>
    <xf numFmtId="0" fontId="0" fillId="0" borderId="0" xfId="0" applyBorder="1"/>
    <xf numFmtId="43" fontId="0" fillId="0" borderId="24" xfId="3" applyFont="1" applyBorder="1"/>
    <xf numFmtId="43" fontId="0" fillId="2" borderId="7" xfId="3" applyFont="1" applyFill="1" applyBorder="1"/>
    <xf numFmtId="0" fontId="0" fillId="6" borderId="7" xfId="0" applyNumberFormat="1" applyFill="1" applyBorder="1"/>
    <xf numFmtId="44" fontId="0" fillId="6" borderId="0" xfId="1" applyFont="1" applyFill="1" applyBorder="1"/>
    <xf numFmtId="9" fontId="0" fillId="6" borderId="7" xfId="0" applyNumberFormat="1" applyFill="1" applyBorder="1"/>
    <xf numFmtId="0" fontId="10" fillId="0" borderId="5" xfId="0" applyFont="1" applyBorder="1"/>
    <xf numFmtId="165" fontId="0" fillId="0" borderId="0" xfId="0" applyNumberFormat="1" applyBorder="1"/>
    <xf numFmtId="9" fontId="0" fillId="0" borderId="9" xfId="2" applyFont="1" applyBorder="1"/>
    <xf numFmtId="165" fontId="4" fillId="0" borderId="0" xfId="0" applyNumberFormat="1" applyFont="1" applyBorder="1"/>
    <xf numFmtId="0" fontId="12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165" fontId="0" fillId="6" borderId="0" xfId="0" applyNumberFormat="1" applyFill="1" applyBorder="1"/>
    <xf numFmtId="44" fontId="0" fillId="0" borderId="24" xfId="1" applyFont="1" applyBorder="1"/>
    <xf numFmtId="0" fontId="10" fillId="0" borderId="20" xfId="0" applyFont="1" applyFill="1" applyBorder="1"/>
    <xf numFmtId="164" fontId="10" fillId="0" borderId="28" xfId="0" applyNumberFormat="1" applyFont="1" applyBorder="1"/>
    <xf numFmtId="0" fontId="10" fillId="0" borderId="2" xfId="0" applyFont="1" applyBorder="1"/>
    <xf numFmtId="44" fontId="0" fillId="0" borderId="0" xfId="1" applyFont="1"/>
    <xf numFmtId="176" fontId="0" fillId="0" borderId="0" xfId="1" applyNumberFormat="1" applyFont="1"/>
    <xf numFmtId="0" fontId="11" fillId="0" borderId="14" xfId="0" applyFont="1" applyBorder="1"/>
    <xf numFmtId="165" fontId="19" fillId="0" borderId="7" xfId="0" applyNumberFormat="1" applyFont="1" applyBorder="1"/>
    <xf numFmtId="0" fontId="10" fillId="7" borderId="4" xfId="0" applyFont="1" applyFill="1" applyBorder="1"/>
    <xf numFmtId="0" fontId="0" fillId="7" borderId="5" xfId="0" applyFill="1" applyBorder="1"/>
    <xf numFmtId="0" fontId="0" fillId="7" borderId="6" xfId="0" applyFill="1" applyBorder="1"/>
    <xf numFmtId="0" fontId="10" fillId="0" borderId="7" xfId="0" applyFont="1" applyBorder="1"/>
    <xf numFmtId="1" fontId="10" fillId="0" borderId="7" xfId="0" applyNumberFormat="1" applyFont="1" applyBorder="1"/>
    <xf numFmtId="176" fontId="0" fillId="0" borderId="7" xfId="1" applyNumberFormat="1" applyFont="1" applyBorder="1"/>
    <xf numFmtId="44" fontId="0" fillId="0" borderId="7" xfId="1" applyFont="1" applyBorder="1"/>
    <xf numFmtId="0" fontId="19" fillId="0" borderId="0" xfId="0" applyFont="1"/>
    <xf numFmtId="44" fontId="21" fillId="0" borderId="0" xfId="1" applyFont="1"/>
    <xf numFmtId="0" fontId="2" fillId="0" borderId="1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3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2" fillId="0" borderId="39" xfId="0" applyFont="1" applyBorder="1" applyAlignment="1">
      <alignment horizontal="center" wrapText="1"/>
    </xf>
    <xf numFmtId="0" fontId="2" fillId="0" borderId="40" xfId="0" applyFont="1" applyBorder="1" applyAlignment="1">
      <alignment horizontal="center" wrapText="1"/>
    </xf>
    <xf numFmtId="165" fontId="3" fillId="0" borderId="14" xfId="0" applyNumberFormat="1" applyFont="1" applyBorder="1" applyAlignment="1">
      <alignment vertical="center"/>
    </xf>
    <xf numFmtId="165" fontId="3" fillId="0" borderId="41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0" fillId="3" borderId="0" xfId="0" applyFill="1" applyAlignment="1">
      <alignment horizontal="center"/>
    </xf>
    <xf numFmtId="0" fontId="2" fillId="0" borderId="19" xfId="0" applyFont="1" applyBorder="1" applyAlignment="1">
      <alignment horizontal="center" wrapText="1"/>
    </xf>
    <xf numFmtId="0" fontId="2" fillId="0" borderId="30" xfId="0" applyFont="1" applyBorder="1" applyAlignment="1">
      <alignment horizontal="center" wrapText="1"/>
    </xf>
  </cellXfs>
  <cellStyles count="4">
    <cellStyle name="Komma" xfId="3" builtinId="3"/>
    <cellStyle name="Prozent" xfId="2" builtinId="5"/>
    <cellStyle name="Standard" xfId="0" builtinId="0"/>
    <cellStyle name="Währung" xfId="1" builtinId="4"/>
  </cellStyles>
  <dxfs count="6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2F2F2"/>
      <rgbColor rgb="FFE7E6E6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420E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DE"/>
              <a:t>Monatliche Verbrauchsgrenzen</a:t>
            </a:r>
          </a:p>
        </c:rich>
      </c:tx>
      <c:overlay val="0"/>
    </c:title>
    <c:autoTitleDeleted val="0"/>
    <c:plotArea>
      <c:layout/>
      <c:lineChart>
        <c:grouping val="standard"/>
        <c:varyColors val="1"/>
        <c:ser>
          <c:idx val="0"/>
          <c:order val="0"/>
          <c:tx>
            <c:strRef>
              <c:f>Stromzähler!$F$37</c:f>
              <c:strCache>
                <c:ptCount val="1"/>
                <c:pt idx="0">
                  <c:v>Entspräche einem Monatsverbrauch von (kWh)</c:v>
                </c:pt>
              </c:strCache>
            </c:strRef>
          </c:tx>
          <c:spPr>
            <a:ln w="28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Stromzähler!$A$40:$A$83</c:f>
              <c:numCache>
                <c:formatCode>m/d/yyyy</c:formatCode>
                <c:ptCount val="44"/>
                <c:pt idx="0">
                  <c:v>43344</c:v>
                </c:pt>
                <c:pt idx="1">
                  <c:v>43380</c:v>
                </c:pt>
                <c:pt idx="2">
                  <c:v>43387</c:v>
                </c:pt>
                <c:pt idx="3">
                  <c:v>43421</c:v>
                </c:pt>
                <c:pt idx="4">
                  <c:v>43444</c:v>
                </c:pt>
                <c:pt idx="5">
                  <c:v>43472</c:v>
                </c:pt>
                <c:pt idx="6">
                  <c:v>43484</c:v>
                </c:pt>
                <c:pt idx="7">
                  <c:v>43519</c:v>
                </c:pt>
                <c:pt idx="8">
                  <c:v>43555</c:v>
                </c:pt>
                <c:pt idx="9">
                  <c:v>43631</c:v>
                </c:pt>
                <c:pt idx="10">
                  <c:v>43674</c:v>
                </c:pt>
                <c:pt idx="11">
                  <c:v>43741</c:v>
                </c:pt>
                <c:pt idx="12">
                  <c:v>43819</c:v>
                </c:pt>
                <c:pt idx="13">
                  <c:v>44107</c:v>
                </c:pt>
                <c:pt idx="14">
                  <c:v>44288</c:v>
                </c:pt>
                <c:pt idx="15">
                  <c:v>44476</c:v>
                </c:pt>
                <c:pt idx="16">
                  <c:v>44753</c:v>
                </c:pt>
              </c:numCache>
            </c:numRef>
          </c:cat>
          <c:val>
            <c:numRef>
              <c:f>Stromzähler!$F$40:$F$83</c:f>
              <c:numCache>
                <c:formatCode>0.00</c:formatCode>
                <c:ptCount val="44"/>
                <c:pt idx="0">
                  <c:v>0</c:v>
                </c:pt>
                <c:pt idx="1">
                  <c:v>184.16666666666666</c:v>
                </c:pt>
                <c:pt idx="2">
                  <c:v>150</c:v>
                </c:pt>
                <c:pt idx="3">
                  <c:v>177.35294117647058</c:v>
                </c:pt>
                <c:pt idx="4">
                  <c:v>202.17391304347825</c:v>
                </c:pt>
                <c:pt idx="5">
                  <c:v>212.14285714285714</c:v>
                </c:pt>
                <c:pt idx="6">
                  <c:v>207.5</c:v>
                </c:pt>
                <c:pt idx="7">
                  <c:v>181.71428571428572</c:v>
                </c:pt>
                <c:pt idx="8">
                  <c:v>174.16666666666666</c:v>
                </c:pt>
                <c:pt idx="9">
                  <c:v>171.71052631578948</c:v>
                </c:pt>
                <c:pt idx="10">
                  <c:v>178.6046511627907</c:v>
                </c:pt>
                <c:pt idx="11">
                  <c:v>154.47761194029852</c:v>
                </c:pt>
                <c:pt idx="12">
                  <c:v>185.38461538461539</c:v>
                </c:pt>
                <c:pt idx="13">
                  <c:v>177.39583333333334</c:v>
                </c:pt>
                <c:pt idx="14">
                  <c:v>197.90055248618785</c:v>
                </c:pt>
                <c:pt idx="15">
                  <c:v>199.30851063829786</c:v>
                </c:pt>
                <c:pt idx="16">
                  <c:v>229.27797833935017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AF-4954-8ACE-8856BF9E0CF6}"/>
            </c:ext>
          </c:extLst>
        </c:ser>
        <c:ser>
          <c:idx val="1"/>
          <c:order val="1"/>
          <c:tx>
            <c:v>Verbauchgrenze (kwh) pro Monat gem. Tarif</c:v>
          </c:tx>
          <c:spPr>
            <a:ln w="28800">
              <a:solidFill>
                <a:srgbClr val="FF420E"/>
              </a:solidFill>
              <a:round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Stromzähler!$A$40:$A$83</c:f>
              <c:numCache>
                <c:formatCode>m/d/yyyy</c:formatCode>
                <c:ptCount val="44"/>
                <c:pt idx="0">
                  <c:v>43344</c:v>
                </c:pt>
                <c:pt idx="1">
                  <c:v>43380</c:v>
                </c:pt>
                <c:pt idx="2">
                  <c:v>43387</c:v>
                </c:pt>
                <c:pt idx="3">
                  <c:v>43421</c:v>
                </c:pt>
                <c:pt idx="4">
                  <c:v>43444</c:v>
                </c:pt>
                <c:pt idx="5">
                  <c:v>43472</c:v>
                </c:pt>
                <c:pt idx="6">
                  <c:v>43484</c:v>
                </c:pt>
                <c:pt idx="7">
                  <c:v>43519</c:v>
                </c:pt>
                <c:pt idx="8">
                  <c:v>43555</c:v>
                </c:pt>
                <c:pt idx="9">
                  <c:v>43631</c:v>
                </c:pt>
                <c:pt idx="10">
                  <c:v>43674</c:v>
                </c:pt>
                <c:pt idx="11">
                  <c:v>43741</c:v>
                </c:pt>
                <c:pt idx="12">
                  <c:v>43819</c:v>
                </c:pt>
                <c:pt idx="13">
                  <c:v>44107</c:v>
                </c:pt>
                <c:pt idx="14">
                  <c:v>44288</c:v>
                </c:pt>
                <c:pt idx="15">
                  <c:v>44476</c:v>
                </c:pt>
                <c:pt idx="16">
                  <c:v>44753</c:v>
                </c:pt>
              </c:numCache>
            </c:numRef>
          </c:cat>
          <c:val>
            <c:numRef>
              <c:f>Stromzähler!$M$40:$M$83</c:f>
              <c:numCache>
                <c:formatCode>0.00</c:formatCode>
                <c:ptCount val="44"/>
                <c:pt idx="0">
                  <c:v>245.16666666666666</c:v>
                </c:pt>
                <c:pt idx="1">
                  <c:v>245.16666666666666</c:v>
                </c:pt>
                <c:pt idx="2">
                  <c:v>245.16666666666666</c:v>
                </c:pt>
                <c:pt idx="3">
                  <c:v>245.16666666666666</c:v>
                </c:pt>
                <c:pt idx="4">
                  <c:v>245.16666666666666</c:v>
                </c:pt>
                <c:pt idx="5">
                  <c:v>245.16666666666666</c:v>
                </c:pt>
                <c:pt idx="6">
                  <c:v>245.16666666666666</c:v>
                </c:pt>
                <c:pt idx="7">
                  <c:v>245.16666666666666</c:v>
                </c:pt>
                <c:pt idx="8">
                  <c:v>245.16666666666666</c:v>
                </c:pt>
                <c:pt idx="9">
                  <c:v>245.16666666666666</c:v>
                </c:pt>
                <c:pt idx="10">
                  <c:v>245.16666666666666</c:v>
                </c:pt>
                <c:pt idx="11">
                  <c:v>245.16666666666666</c:v>
                </c:pt>
                <c:pt idx="12">
                  <c:v>245.16666666666666</c:v>
                </c:pt>
                <c:pt idx="13">
                  <c:v>245.16666666666666</c:v>
                </c:pt>
                <c:pt idx="14">
                  <c:v>245.16666666666666</c:v>
                </c:pt>
                <c:pt idx="15">
                  <c:v>245.16666666666666</c:v>
                </c:pt>
                <c:pt idx="16">
                  <c:v>245.16666666666666</c:v>
                </c:pt>
                <c:pt idx="17">
                  <c:v>245.16666666666666</c:v>
                </c:pt>
                <c:pt idx="18">
                  <c:v>245.16666666666666</c:v>
                </c:pt>
                <c:pt idx="19">
                  <c:v>245.16666666666666</c:v>
                </c:pt>
                <c:pt idx="20">
                  <c:v>245.16666666666666</c:v>
                </c:pt>
                <c:pt idx="21">
                  <c:v>245.16666666666666</c:v>
                </c:pt>
                <c:pt idx="22">
                  <c:v>245.16666666666666</c:v>
                </c:pt>
                <c:pt idx="23">
                  <c:v>245.16666666666666</c:v>
                </c:pt>
                <c:pt idx="24">
                  <c:v>245.16666666666666</c:v>
                </c:pt>
                <c:pt idx="25">
                  <c:v>245.16666666666666</c:v>
                </c:pt>
                <c:pt idx="26">
                  <c:v>245.16666666666666</c:v>
                </c:pt>
                <c:pt idx="27">
                  <c:v>245.16666666666666</c:v>
                </c:pt>
                <c:pt idx="28">
                  <c:v>245.16666666666666</c:v>
                </c:pt>
                <c:pt idx="29">
                  <c:v>245.16666666666666</c:v>
                </c:pt>
                <c:pt idx="30">
                  <c:v>245.16666666666666</c:v>
                </c:pt>
                <c:pt idx="31">
                  <c:v>245.16666666666666</c:v>
                </c:pt>
                <c:pt idx="32">
                  <c:v>245.16666666666666</c:v>
                </c:pt>
                <c:pt idx="33">
                  <c:v>245.16666666666666</c:v>
                </c:pt>
                <c:pt idx="34">
                  <c:v>245.16666666666666</c:v>
                </c:pt>
                <c:pt idx="35">
                  <c:v>245.16666666666666</c:v>
                </c:pt>
                <c:pt idx="36">
                  <c:v>245.16666666666666</c:v>
                </c:pt>
                <c:pt idx="37">
                  <c:v>245.16666666666666</c:v>
                </c:pt>
                <c:pt idx="38">
                  <c:v>245.16666666666666</c:v>
                </c:pt>
                <c:pt idx="39">
                  <c:v>245.16666666666666</c:v>
                </c:pt>
                <c:pt idx="40">
                  <c:v>245.16666666666666</c:v>
                </c:pt>
                <c:pt idx="41">
                  <c:v>245.16666666666666</c:v>
                </c:pt>
                <c:pt idx="42">
                  <c:v>245.16666666666666</c:v>
                </c:pt>
                <c:pt idx="43">
                  <c:v>245.16666666666666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AF-4954-8ACE-8856BF9E0CF6}"/>
            </c:ext>
          </c:extLst>
        </c:ser>
        <c:ser>
          <c:idx val="2"/>
          <c:order val="2"/>
          <c:tx>
            <c:v>Verbauchsgrenze (kwh) gem. Abschlagszahlung</c:v>
          </c:tx>
          <c:spPr>
            <a:ln w="3175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Stromzähler!$A$40:$A$83</c:f>
              <c:numCache>
                <c:formatCode>m/d/yyyy</c:formatCode>
                <c:ptCount val="44"/>
                <c:pt idx="0">
                  <c:v>43344</c:v>
                </c:pt>
                <c:pt idx="1">
                  <c:v>43380</c:v>
                </c:pt>
                <c:pt idx="2">
                  <c:v>43387</c:v>
                </c:pt>
                <c:pt idx="3">
                  <c:v>43421</c:v>
                </c:pt>
                <c:pt idx="4">
                  <c:v>43444</c:v>
                </c:pt>
                <c:pt idx="5">
                  <c:v>43472</c:v>
                </c:pt>
                <c:pt idx="6">
                  <c:v>43484</c:v>
                </c:pt>
                <c:pt idx="7">
                  <c:v>43519</c:v>
                </c:pt>
                <c:pt idx="8">
                  <c:v>43555</c:v>
                </c:pt>
                <c:pt idx="9">
                  <c:v>43631</c:v>
                </c:pt>
                <c:pt idx="10">
                  <c:v>43674</c:v>
                </c:pt>
                <c:pt idx="11">
                  <c:v>43741</c:v>
                </c:pt>
                <c:pt idx="12">
                  <c:v>43819</c:v>
                </c:pt>
                <c:pt idx="13">
                  <c:v>44107</c:v>
                </c:pt>
                <c:pt idx="14">
                  <c:v>44288</c:v>
                </c:pt>
                <c:pt idx="15">
                  <c:v>44476</c:v>
                </c:pt>
                <c:pt idx="16">
                  <c:v>44753</c:v>
                </c:pt>
              </c:numCache>
            </c:numRef>
          </c:cat>
          <c:val>
            <c:numRef>
              <c:f>Stromzähler!$L$40:$L$83</c:f>
              <c:numCache>
                <c:formatCode>0.00</c:formatCode>
                <c:ptCount val="44"/>
                <c:pt idx="0">
                  <c:v>332.57328990228012</c:v>
                </c:pt>
                <c:pt idx="1">
                  <c:v>332.57328990228012</c:v>
                </c:pt>
                <c:pt idx="2">
                  <c:v>332.57328990228012</c:v>
                </c:pt>
                <c:pt idx="3">
                  <c:v>332.57328990228012</c:v>
                </c:pt>
                <c:pt idx="4">
                  <c:v>332.57328990228012</c:v>
                </c:pt>
                <c:pt idx="5">
                  <c:v>332.57328990228012</c:v>
                </c:pt>
                <c:pt idx="6">
                  <c:v>332.57328990228012</c:v>
                </c:pt>
                <c:pt idx="7">
                  <c:v>332.57328990228012</c:v>
                </c:pt>
                <c:pt idx="8">
                  <c:v>332.57328990228012</c:v>
                </c:pt>
                <c:pt idx="9">
                  <c:v>332.57328990228012</c:v>
                </c:pt>
                <c:pt idx="10">
                  <c:v>332.57328990228012</c:v>
                </c:pt>
                <c:pt idx="11">
                  <c:v>332.57328990228012</c:v>
                </c:pt>
                <c:pt idx="12">
                  <c:v>332.57328990228012</c:v>
                </c:pt>
                <c:pt idx="13">
                  <c:v>332.57328990228012</c:v>
                </c:pt>
                <c:pt idx="14">
                  <c:v>332.57328990228012</c:v>
                </c:pt>
                <c:pt idx="15">
                  <c:v>332.57328990228012</c:v>
                </c:pt>
                <c:pt idx="16">
                  <c:v>332.57328990228012</c:v>
                </c:pt>
                <c:pt idx="17">
                  <c:v>332.57328990228012</c:v>
                </c:pt>
                <c:pt idx="18">
                  <c:v>332.57328990228012</c:v>
                </c:pt>
                <c:pt idx="19">
                  <c:v>332.57328990228012</c:v>
                </c:pt>
                <c:pt idx="20">
                  <c:v>332.57328990228012</c:v>
                </c:pt>
                <c:pt idx="21">
                  <c:v>332.57328990228012</c:v>
                </c:pt>
                <c:pt idx="22">
                  <c:v>332.57328990228012</c:v>
                </c:pt>
                <c:pt idx="23">
                  <c:v>332.57328990228012</c:v>
                </c:pt>
                <c:pt idx="24">
                  <c:v>332.57328990228012</c:v>
                </c:pt>
                <c:pt idx="25">
                  <c:v>332.57328990228012</c:v>
                </c:pt>
                <c:pt idx="26">
                  <c:v>332.57328990228012</c:v>
                </c:pt>
                <c:pt idx="27">
                  <c:v>332.57328990228012</c:v>
                </c:pt>
                <c:pt idx="28">
                  <c:v>332.57328990228012</c:v>
                </c:pt>
                <c:pt idx="29">
                  <c:v>332.57328990228012</c:v>
                </c:pt>
                <c:pt idx="30">
                  <c:v>332.57328990228012</c:v>
                </c:pt>
                <c:pt idx="31">
                  <c:v>332.57328990228012</c:v>
                </c:pt>
                <c:pt idx="32">
                  <c:v>332.57328990228012</c:v>
                </c:pt>
                <c:pt idx="33">
                  <c:v>332.57328990228012</c:v>
                </c:pt>
                <c:pt idx="34">
                  <c:v>332.57328990228012</c:v>
                </c:pt>
                <c:pt idx="35">
                  <c:v>332.57328990228012</c:v>
                </c:pt>
                <c:pt idx="36">
                  <c:v>332.57328990228012</c:v>
                </c:pt>
                <c:pt idx="37">
                  <c:v>332.57328990228012</c:v>
                </c:pt>
                <c:pt idx="38">
                  <c:v>332.57328990228012</c:v>
                </c:pt>
                <c:pt idx="39">
                  <c:v>332.57328990228012</c:v>
                </c:pt>
                <c:pt idx="40">
                  <c:v>332.57328990228012</c:v>
                </c:pt>
                <c:pt idx="41">
                  <c:v>332.57328990228012</c:v>
                </c:pt>
                <c:pt idx="42">
                  <c:v>332.57328990228012</c:v>
                </c:pt>
                <c:pt idx="43">
                  <c:v>332.57328990228012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22-41CD-B1B2-49932432A1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>
              <a:noFill/>
            </a:ln>
          </c:spPr>
        </c:hiLowLines>
        <c:marker val="1"/>
        <c:smooth val="0"/>
        <c:axId val="21094098"/>
        <c:axId val="63468052"/>
      </c:lineChart>
      <c:dateAx>
        <c:axId val="2109409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Datum</a:t>
                </a:r>
                <a:r>
                  <a:rPr lang="de-DE" baseline="0"/>
                  <a:t> Ablesung</a:t>
                </a:r>
                <a:endParaRPr lang="de-DE"/>
              </a:p>
            </c:rich>
          </c:tx>
          <c:overlay val="0"/>
        </c:title>
        <c:numFmt formatCode="m/d/yyyy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  <a:endParaRPr lang="de-DE"/>
          </a:p>
        </c:txPr>
        <c:crossAx val="63468052"/>
        <c:crosses val="autoZero"/>
        <c:auto val="1"/>
        <c:lblOffset val="100"/>
        <c:baseTimeUnit val="days"/>
      </c:dateAx>
      <c:valAx>
        <c:axId val="63468052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kwh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  <a:endParaRPr lang="de-DE"/>
          </a:p>
        </c:txPr>
        <c:crossAx val="21094098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span"/>
    <c:showDLblsOverMax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Gaszähler!$J$23</c:f>
              <c:strCache>
                <c:ptCount val="1"/>
                <c:pt idx="0">
                  <c:v>Monatliche Vebrauchsgrenze gemessen an Abschlagszahlung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Gaszähler!$A$25:$A$55</c:f>
              <c:numCache>
                <c:formatCode>m/d/yyyy</c:formatCode>
                <c:ptCount val="31"/>
                <c:pt idx="0">
                  <c:v>43344</c:v>
                </c:pt>
                <c:pt idx="1">
                  <c:v>43421</c:v>
                </c:pt>
                <c:pt idx="2">
                  <c:v>43444</c:v>
                </c:pt>
                <c:pt idx="3">
                  <c:v>43472</c:v>
                </c:pt>
                <c:pt idx="4">
                  <c:v>43484</c:v>
                </c:pt>
                <c:pt idx="5">
                  <c:v>43519</c:v>
                </c:pt>
                <c:pt idx="6">
                  <c:v>43555</c:v>
                </c:pt>
                <c:pt idx="7">
                  <c:v>43631</c:v>
                </c:pt>
                <c:pt idx="8">
                  <c:v>43674</c:v>
                </c:pt>
                <c:pt idx="9">
                  <c:v>43741</c:v>
                </c:pt>
                <c:pt idx="10">
                  <c:v>43819</c:v>
                </c:pt>
                <c:pt idx="11">
                  <c:v>44753</c:v>
                </c:pt>
              </c:numCache>
            </c:numRef>
          </c:cat>
          <c:val>
            <c:numRef>
              <c:f>Gaszähler!$J$25:$J$55</c:f>
              <c:numCache>
                <c:formatCode>_(* #,##0.00_);_(* \(#,##0.00\);_(* "-"??_);_(@_)</c:formatCode>
                <c:ptCount val="31"/>
                <c:pt idx="0">
                  <c:v>730.61674008810576</c:v>
                </c:pt>
                <c:pt idx="1">
                  <c:v>730.61674008810576</c:v>
                </c:pt>
                <c:pt idx="2">
                  <c:v>730.61674008810576</c:v>
                </c:pt>
                <c:pt idx="3">
                  <c:v>730.61674008810576</c:v>
                </c:pt>
                <c:pt idx="4">
                  <c:v>730.61674008810576</c:v>
                </c:pt>
                <c:pt idx="5">
                  <c:v>730.61674008810576</c:v>
                </c:pt>
                <c:pt idx="6">
                  <c:v>730.61674008810576</c:v>
                </c:pt>
                <c:pt idx="7">
                  <c:v>730.61674008810576</c:v>
                </c:pt>
                <c:pt idx="8">
                  <c:v>730.61674008810576</c:v>
                </c:pt>
                <c:pt idx="9">
                  <c:v>730.61674008810576</c:v>
                </c:pt>
                <c:pt idx="10">
                  <c:v>730.61674008810576</c:v>
                </c:pt>
                <c:pt idx="11">
                  <c:v>730.61674008810576</c:v>
                </c:pt>
                <c:pt idx="12">
                  <c:v>730.61674008810576</c:v>
                </c:pt>
                <c:pt idx="13">
                  <c:v>730.61674008810576</c:v>
                </c:pt>
                <c:pt idx="14">
                  <c:v>730.61674008810576</c:v>
                </c:pt>
                <c:pt idx="15">
                  <c:v>730.61674008810576</c:v>
                </c:pt>
                <c:pt idx="16">
                  <c:v>730.61674008810576</c:v>
                </c:pt>
                <c:pt idx="17">
                  <c:v>730.61674008810576</c:v>
                </c:pt>
                <c:pt idx="18">
                  <c:v>730.61674008810576</c:v>
                </c:pt>
                <c:pt idx="19">
                  <c:v>730.61674008810576</c:v>
                </c:pt>
                <c:pt idx="20">
                  <c:v>730.61674008810576</c:v>
                </c:pt>
                <c:pt idx="21">
                  <c:v>730.61674008810576</c:v>
                </c:pt>
                <c:pt idx="22">
                  <c:v>730.61674008810576</c:v>
                </c:pt>
                <c:pt idx="23">
                  <c:v>730.61674008810576</c:v>
                </c:pt>
                <c:pt idx="24">
                  <c:v>730.61674008810576</c:v>
                </c:pt>
                <c:pt idx="25">
                  <c:v>730.61674008810576</c:v>
                </c:pt>
                <c:pt idx="26">
                  <c:v>730.61674008810576</c:v>
                </c:pt>
                <c:pt idx="27">
                  <c:v>730.61674008810576</c:v>
                </c:pt>
                <c:pt idx="28">
                  <c:v>730.61674008810576</c:v>
                </c:pt>
                <c:pt idx="29">
                  <c:v>730.61674008810576</c:v>
                </c:pt>
                <c:pt idx="30">
                  <c:v>730.61674008810576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46-4BFE-9A1E-005813266C4E}"/>
            </c:ext>
          </c:extLst>
        </c:ser>
        <c:ser>
          <c:idx val="1"/>
          <c:order val="1"/>
          <c:tx>
            <c:v>Ist Verbrauch (auf Monat gerechnet)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Gaszähler!$A$25:$A$55</c:f>
              <c:numCache>
                <c:formatCode>m/d/yyyy</c:formatCode>
                <c:ptCount val="31"/>
                <c:pt idx="0">
                  <c:v>43344</c:v>
                </c:pt>
                <c:pt idx="1">
                  <c:v>43421</c:v>
                </c:pt>
                <c:pt idx="2">
                  <c:v>43444</c:v>
                </c:pt>
                <c:pt idx="3">
                  <c:v>43472</c:v>
                </c:pt>
                <c:pt idx="4">
                  <c:v>43484</c:v>
                </c:pt>
                <c:pt idx="5">
                  <c:v>43519</c:v>
                </c:pt>
                <c:pt idx="6">
                  <c:v>43555</c:v>
                </c:pt>
                <c:pt idx="7">
                  <c:v>43631</c:v>
                </c:pt>
                <c:pt idx="8">
                  <c:v>43674</c:v>
                </c:pt>
                <c:pt idx="9">
                  <c:v>43741</c:v>
                </c:pt>
                <c:pt idx="10">
                  <c:v>43819</c:v>
                </c:pt>
                <c:pt idx="11">
                  <c:v>44753</c:v>
                </c:pt>
              </c:numCache>
            </c:numRef>
          </c:cat>
          <c:val>
            <c:numRef>
              <c:f>Gaszähler!$E$25:$E$55</c:f>
              <c:numCache>
                <c:formatCode>_(* #,##0.00_);_(* \(#,##0.00\);_(* "-"??_);_(@_)</c:formatCode>
                <c:ptCount val="31"/>
                <c:pt idx="0">
                  <c:v>0</c:v>
                </c:pt>
                <c:pt idx="1">
                  <c:v>891.33116883116884</c:v>
                </c:pt>
                <c:pt idx="2">
                  <c:v>2129.869565217391</c:v>
                </c:pt>
                <c:pt idx="3">
                  <c:v>1735.9499999999996</c:v>
                </c:pt>
                <c:pt idx="4">
                  <c:v>1505.5749999999989</c:v>
                </c:pt>
                <c:pt idx="5">
                  <c:v>1432.3714285714289</c:v>
                </c:pt>
                <c:pt idx="6">
                  <c:v>1040.491666666667</c:v>
                </c:pt>
                <c:pt idx="7">
                  <c:v>380.53815789473691</c:v>
                </c:pt>
                <c:pt idx="8">
                  <c:v>62.260465116278915</c:v>
                </c:pt>
                <c:pt idx="9">
                  <c:v>252.74328358208916</c:v>
                </c:pt>
                <c:pt idx="10">
                  <c:v>1089.9538461538466</c:v>
                </c:pt>
                <c:pt idx="11">
                  <c:v>704.69807280513919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46-4BFE-9A1E-005813266C4E}"/>
            </c:ext>
          </c:extLst>
        </c:ser>
        <c:ser>
          <c:idx val="2"/>
          <c:order val="2"/>
          <c:tx>
            <c:strRef>
              <c:f>Gaszähler!$K$23</c:f>
              <c:strCache>
                <c:ptCount val="1"/>
                <c:pt idx="0">
                  <c:v>Durschnitllicher Verbrauch / Monat (kwh)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Gaszähler!$A$25:$A$55</c:f>
              <c:numCache>
                <c:formatCode>m/d/yyyy</c:formatCode>
                <c:ptCount val="31"/>
                <c:pt idx="0">
                  <c:v>43344</c:v>
                </c:pt>
                <c:pt idx="1">
                  <c:v>43421</c:v>
                </c:pt>
                <c:pt idx="2">
                  <c:v>43444</c:v>
                </c:pt>
                <c:pt idx="3">
                  <c:v>43472</c:v>
                </c:pt>
                <c:pt idx="4">
                  <c:v>43484</c:v>
                </c:pt>
                <c:pt idx="5">
                  <c:v>43519</c:v>
                </c:pt>
                <c:pt idx="6">
                  <c:v>43555</c:v>
                </c:pt>
                <c:pt idx="7">
                  <c:v>43631</c:v>
                </c:pt>
                <c:pt idx="8">
                  <c:v>43674</c:v>
                </c:pt>
                <c:pt idx="9">
                  <c:v>43741</c:v>
                </c:pt>
                <c:pt idx="10">
                  <c:v>43819</c:v>
                </c:pt>
                <c:pt idx="11">
                  <c:v>44753</c:v>
                </c:pt>
              </c:numCache>
            </c:numRef>
          </c:cat>
          <c:val>
            <c:numRef>
              <c:f>Gaszähler!$K$25:$K$55</c:f>
              <c:numCache>
                <c:formatCode>_(* #,##0.00_);_(* \(#,##0.00\);_(* "-"??_);_(@_)</c:formatCode>
                <c:ptCount val="31"/>
                <c:pt idx="0">
                  <c:v>935.48188790322865</c:v>
                </c:pt>
                <c:pt idx="1">
                  <c:v>935.48188790322865</c:v>
                </c:pt>
                <c:pt idx="2">
                  <c:v>935.48188790322865</c:v>
                </c:pt>
                <c:pt idx="3">
                  <c:v>935.48188790322865</c:v>
                </c:pt>
                <c:pt idx="4">
                  <c:v>935.48188790322865</c:v>
                </c:pt>
                <c:pt idx="5">
                  <c:v>935.48188790322865</c:v>
                </c:pt>
                <c:pt idx="6">
                  <c:v>935.48188790322865</c:v>
                </c:pt>
                <c:pt idx="7">
                  <c:v>935.48188790322865</c:v>
                </c:pt>
                <c:pt idx="8">
                  <c:v>935.48188790322865</c:v>
                </c:pt>
                <c:pt idx="9">
                  <c:v>935.48188790322865</c:v>
                </c:pt>
                <c:pt idx="10">
                  <c:v>935.48188790322865</c:v>
                </c:pt>
                <c:pt idx="11">
                  <c:v>935.48188790322865</c:v>
                </c:pt>
                <c:pt idx="12">
                  <c:v>935.48188790322865</c:v>
                </c:pt>
                <c:pt idx="13">
                  <c:v>935.48188790322865</c:v>
                </c:pt>
                <c:pt idx="14">
                  <c:v>935.48188790322865</c:v>
                </c:pt>
                <c:pt idx="15">
                  <c:v>935.48188790322865</c:v>
                </c:pt>
                <c:pt idx="16">
                  <c:v>935.48188790322865</c:v>
                </c:pt>
                <c:pt idx="17">
                  <c:v>935.48188790322865</c:v>
                </c:pt>
                <c:pt idx="18">
                  <c:v>935.48188790322865</c:v>
                </c:pt>
                <c:pt idx="19">
                  <c:v>935.48188790322865</c:v>
                </c:pt>
                <c:pt idx="20">
                  <c:v>935.48188790322865</c:v>
                </c:pt>
                <c:pt idx="21">
                  <c:v>935.48188790322865</c:v>
                </c:pt>
                <c:pt idx="22">
                  <c:v>935.48188790322865</c:v>
                </c:pt>
                <c:pt idx="23">
                  <c:v>935.48188790322865</c:v>
                </c:pt>
                <c:pt idx="24">
                  <c:v>935.48188790322865</c:v>
                </c:pt>
                <c:pt idx="25">
                  <c:v>935.48188790322865</c:v>
                </c:pt>
                <c:pt idx="26">
                  <c:v>935.48188790322865</c:v>
                </c:pt>
                <c:pt idx="27">
                  <c:v>935.48188790322865</c:v>
                </c:pt>
                <c:pt idx="28">
                  <c:v>935.48188790322865</c:v>
                </c:pt>
                <c:pt idx="29">
                  <c:v>935.48188790322865</c:v>
                </c:pt>
                <c:pt idx="30">
                  <c:v>935.48188790322865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46-4BFE-9A1E-005813266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0054792"/>
        <c:axId val="670055120"/>
      </c:lineChart>
      <c:dateAx>
        <c:axId val="67005479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0055120"/>
        <c:crosses val="autoZero"/>
        <c:auto val="1"/>
        <c:lblOffset val="100"/>
        <c:baseTimeUnit val="days"/>
      </c:dateAx>
      <c:valAx>
        <c:axId val="670055120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0054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504263</xdr:colOff>
      <xdr:row>17</xdr:row>
      <xdr:rowOff>44824</xdr:rowOff>
    </xdr:from>
    <xdr:to>
      <xdr:col>10</xdr:col>
      <xdr:colOff>1154206</xdr:colOff>
      <xdr:row>35</xdr:row>
      <xdr:rowOff>44823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302C31DA-8C9E-4BF3-AC12-D966755CC3E0}"/>
            </a:ext>
            <a:ext uri="{147F2762-F138-4A5C-976F-8EAC2B608ADB}">
              <a16:predDERef xmlns:a16="http://schemas.microsoft.com/office/drawing/2014/main" pred="{BFA89A47-91EE-45EF-8E88-AE7EBDDF45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209550</xdr:colOff>
      <xdr:row>0</xdr:row>
      <xdr:rowOff>47625</xdr:rowOff>
    </xdr:from>
    <xdr:to>
      <xdr:col>15</xdr:col>
      <xdr:colOff>38100</xdr:colOff>
      <xdr:row>20</xdr:row>
      <xdr:rowOff>14288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F87DF0DC-DE6F-46A1-BF5F-C7CF0C14F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3"/>
  <sheetViews>
    <sheetView zoomScale="85" zoomScaleNormal="85" workbookViewId="0">
      <selection activeCell="F12" sqref="F12"/>
    </sheetView>
  </sheetViews>
  <sheetFormatPr baseColWidth="10" defaultColWidth="9.140625" defaultRowHeight="15" x14ac:dyDescent="0.25"/>
  <cols>
    <col min="1" max="1" width="18.140625"/>
    <col min="2" max="2" width="13.140625"/>
    <col min="3" max="3" width="12.5703125"/>
    <col min="4" max="4" width="16.85546875" customWidth="1"/>
    <col min="5" max="5" width="15"/>
    <col min="6" max="6" width="16"/>
    <col min="7" max="7" width="18"/>
    <col min="8" max="9" width="19.28515625"/>
    <col min="10" max="10" width="14.85546875"/>
    <col min="11" max="11" width="19.28515625"/>
    <col min="12" max="12" width="50.85546875" customWidth="1"/>
    <col min="13" max="13" width="15.28515625"/>
    <col min="14" max="14" width="8.7109375"/>
    <col min="15" max="15" width="13.140625" bestFit="1" customWidth="1"/>
    <col min="16" max="16" width="19.5703125" bestFit="1" customWidth="1"/>
    <col min="17" max="1025" width="8.7109375"/>
  </cols>
  <sheetData>
    <row r="1" spans="1:16" ht="36.75" customHeight="1" thickBot="1" x14ac:dyDescent="0.3">
      <c r="A1" s="138" t="s">
        <v>0</v>
      </c>
      <c r="B1" s="138"/>
      <c r="C1" s="138"/>
      <c r="D1" s="138"/>
      <c r="E1" s="138"/>
      <c r="F1" s="138"/>
      <c r="G1" s="139"/>
      <c r="L1" s="111" t="s">
        <v>1</v>
      </c>
      <c r="M1" s="107"/>
      <c r="N1" s="4"/>
      <c r="O1" s="4"/>
      <c r="P1" s="74"/>
    </row>
    <row r="2" spans="1:16" ht="13.9" customHeight="1" x14ac:dyDescent="0.25">
      <c r="A2" s="88" t="s">
        <v>2</v>
      </c>
      <c r="B2" s="89">
        <f>0.307</f>
        <v>0.307</v>
      </c>
      <c r="C2" s="90" t="s">
        <v>3</v>
      </c>
      <c r="D2" s="140" t="s">
        <v>4</v>
      </c>
      <c r="E2" s="142">
        <v>2942</v>
      </c>
      <c r="F2" s="144" t="s">
        <v>5</v>
      </c>
      <c r="G2" s="2" t="s">
        <v>6</v>
      </c>
      <c r="H2" s="3">
        <v>110</v>
      </c>
      <c r="I2" s="4"/>
      <c r="J2" s="71">
        <v>1</v>
      </c>
      <c r="L2" s="7"/>
      <c r="M2" s="112" t="s">
        <v>7</v>
      </c>
      <c r="N2" s="101"/>
      <c r="O2" s="112" t="s">
        <v>8</v>
      </c>
      <c r="P2" s="113" t="s">
        <v>9</v>
      </c>
    </row>
    <row r="3" spans="1:16" x14ac:dyDescent="0.25">
      <c r="A3" s="91" t="s">
        <v>10</v>
      </c>
      <c r="B3" s="6">
        <f>7.9*12</f>
        <v>94.800000000000011</v>
      </c>
      <c r="C3" s="92" t="s">
        <v>3</v>
      </c>
      <c r="D3" s="141"/>
      <c r="E3" s="143"/>
      <c r="F3" s="145"/>
      <c r="G3" s="7" t="s">
        <v>11</v>
      </c>
      <c r="H3">
        <v>12</v>
      </c>
      <c r="J3" s="8"/>
      <c r="L3" s="7" t="s">
        <v>2</v>
      </c>
      <c r="M3" s="108">
        <f>B2</f>
        <v>0.307</v>
      </c>
      <c r="N3" s="101"/>
      <c r="O3" s="114">
        <v>0.32500000000000001</v>
      </c>
      <c r="P3" s="109">
        <f>O3/M3-100%</f>
        <v>5.8631921824104261E-2</v>
      </c>
    </row>
    <row r="4" spans="1:16" x14ac:dyDescent="0.25">
      <c r="A4" s="93" t="s">
        <v>12</v>
      </c>
      <c r="B4" s="10">
        <f>B2*E4+B3/12</f>
        <v>83.166166666666669</v>
      </c>
      <c r="C4" s="92" t="s">
        <v>3</v>
      </c>
      <c r="D4" s="9" t="s">
        <v>12</v>
      </c>
      <c r="E4" s="11">
        <f>E2/12</f>
        <v>245.16666666666666</v>
      </c>
      <c r="F4" s="94" t="s">
        <v>5</v>
      </c>
      <c r="G4" s="12"/>
      <c r="H4" s="13">
        <f>H2*H3</f>
        <v>1320</v>
      </c>
      <c r="J4" s="8"/>
      <c r="L4" s="7" t="s">
        <v>10</v>
      </c>
      <c r="M4" s="108">
        <f t="shared" ref="M4:M7" si="0">B3</f>
        <v>94.800000000000011</v>
      </c>
      <c r="N4" s="101"/>
      <c r="O4" s="114">
        <v>98</v>
      </c>
      <c r="P4" s="109">
        <f t="shared" ref="P4:P8" si="1">O4/M4-100%</f>
        <v>3.3755274261603185E-2</v>
      </c>
    </row>
    <row r="5" spans="1:16" x14ac:dyDescent="0.25">
      <c r="A5" s="95" t="s">
        <v>13</v>
      </c>
      <c r="B5" s="10">
        <f>B4*12</f>
        <v>997.99400000000003</v>
      </c>
      <c r="C5" s="92" t="s">
        <v>3</v>
      </c>
      <c r="D5" s="5" t="s">
        <v>14</v>
      </c>
      <c r="E5" s="14" t="s">
        <v>15</v>
      </c>
      <c r="F5" s="96"/>
      <c r="G5" s="7" t="str">
        <f>"- Grundpreis"</f>
        <v>- Grundpreis</v>
      </c>
      <c r="H5" s="72">
        <f>B3</f>
        <v>94.800000000000011</v>
      </c>
      <c r="J5" s="8"/>
      <c r="L5" s="7" t="s">
        <v>12</v>
      </c>
      <c r="M5" s="108">
        <f>B4</f>
        <v>83.166166666666669</v>
      </c>
      <c r="N5" s="101"/>
      <c r="O5" s="108">
        <f>(O3*O8+O4)/12</f>
        <v>121.91666666666667</v>
      </c>
      <c r="P5" s="109">
        <f t="shared" si="1"/>
        <v>0.46594067699805808</v>
      </c>
    </row>
    <row r="6" spans="1:16" ht="13.9" customHeight="1" x14ac:dyDescent="0.25">
      <c r="A6" s="146" t="s">
        <v>16</v>
      </c>
      <c r="B6" s="148">
        <f>B4/E4</f>
        <v>0.33922297756628145</v>
      </c>
      <c r="C6" s="150" t="s">
        <v>17</v>
      </c>
      <c r="D6" s="5" t="s">
        <v>18</v>
      </c>
      <c r="E6" s="14" t="s">
        <v>19</v>
      </c>
      <c r="F6" s="96" t="s">
        <v>20</v>
      </c>
      <c r="G6" s="7" t="str">
        <f>"= Summe"</f>
        <v>= Summe</v>
      </c>
      <c r="H6" s="72">
        <f>H4-H5</f>
        <v>1225.2</v>
      </c>
      <c r="J6" s="15"/>
      <c r="L6" s="7" t="s">
        <v>13</v>
      </c>
      <c r="M6" s="108">
        <f t="shared" si="0"/>
        <v>997.99400000000003</v>
      </c>
      <c r="N6" s="110"/>
      <c r="O6" s="108">
        <f>O5*12</f>
        <v>1463</v>
      </c>
      <c r="P6" s="109">
        <f t="shared" si="1"/>
        <v>0.46594067699805808</v>
      </c>
    </row>
    <row r="7" spans="1:16" ht="15.75" thickBot="1" x14ac:dyDescent="0.3">
      <c r="A7" s="147"/>
      <c r="B7" s="149"/>
      <c r="C7" s="151"/>
      <c r="D7" s="97"/>
      <c r="E7" s="98"/>
      <c r="F7" s="21"/>
      <c r="G7" s="7" t="s">
        <v>21</v>
      </c>
      <c r="H7" s="16">
        <f>H6/B2</f>
        <v>3990.8794788273617</v>
      </c>
      <c r="I7" t="s">
        <v>22</v>
      </c>
      <c r="J7" s="15"/>
      <c r="L7" s="7" t="s">
        <v>16</v>
      </c>
      <c r="M7" s="108">
        <f t="shared" si="0"/>
        <v>0.33922297756628145</v>
      </c>
      <c r="N7" s="110"/>
      <c r="O7" s="108">
        <f>O6/O8</f>
        <v>0.34833333333333333</v>
      </c>
      <c r="P7" s="109">
        <f t="shared" si="1"/>
        <v>2.6856540887687297E-2</v>
      </c>
    </row>
    <row r="8" spans="1:16" ht="15.75" thickBot="1" x14ac:dyDescent="0.3">
      <c r="B8" s="17"/>
      <c r="G8" s="18"/>
      <c r="H8" s="19">
        <f>H7/12</f>
        <v>332.57328990228012</v>
      </c>
      <c r="I8" s="20" t="s">
        <v>23</v>
      </c>
      <c r="J8" s="21"/>
      <c r="L8" s="7" t="s">
        <v>24</v>
      </c>
      <c r="M8" s="101">
        <f>E2</f>
        <v>2942</v>
      </c>
      <c r="N8" s="101"/>
      <c r="O8" s="101">
        <v>4200</v>
      </c>
      <c r="P8" s="109">
        <f t="shared" si="1"/>
        <v>0.42760027192386141</v>
      </c>
    </row>
    <row r="9" spans="1:16" ht="15.75" thickBot="1" x14ac:dyDescent="0.3">
      <c r="K9" s="16"/>
      <c r="L9" s="7"/>
      <c r="M9" s="101"/>
      <c r="N9" s="101"/>
      <c r="O9" s="101"/>
      <c r="P9" s="8"/>
    </row>
    <row r="10" spans="1:16" ht="19.5" thickBot="1" x14ac:dyDescent="0.35">
      <c r="A10" s="84" t="s">
        <v>25</v>
      </c>
      <c r="B10" s="85"/>
      <c r="C10" s="85"/>
      <c r="D10" s="86">
        <f>AVERAGE(F41:F83)</f>
        <v>186.45485062569301</v>
      </c>
      <c r="E10" s="87" t="s">
        <v>26</v>
      </c>
      <c r="K10" s="16"/>
      <c r="L10" s="18" t="s">
        <v>27</v>
      </c>
      <c r="M10" s="19">
        <f>M8/12</f>
        <v>245.16666666666666</v>
      </c>
      <c r="N10" s="20"/>
      <c r="O10" s="19">
        <f>O8/12</f>
        <v>350</v>
      </c>
      <c r="P10" s="21"/>
    </row>
    <row r="11" spans="1:16" ht="19.5" thickBot="1" x14ac:dyDescent="0.35">
      <c r="A11" s="84" t="s">
        <v>25</v>
      </c>
      <c r="B11" s="85"/>
      <c r="C11" s="85"/>
      <c r="D11" s="86">
        <f>AVERAGE(F42:F84)*12</f>
        <v>2239.2887546755373</v>
      </c>
      <c r="E11" s="87" t="s">
        <v>28</v>
      </c>
      <c r="H11" s="99"/>
      <c r="K11" s="16"/>
    </row>
    <row r="12" spans="1:16" ht="15.75" x14ac:dyDescent="0.25">
      <c r="A12" s="82"/>
      <c r="B12" s="82"/>
      <c r="C12" s="82"/>
      <c r="D12" s="83"/>
      <c r="E12" s="82"/>
      <c r="K12" s="16"/>
    </row>
    <row r="14" spans="1:16" x14ac:dyDescent="0.25">
      <c r="A14" s="23" t="s">
        <v>29</v>
      </c>
      <c r="B14" s="23"/>
      <c r="C14" s="23"/>
    </row>
    <row r="36" spans="1:13" ht="15.75" thickBot="1" x14ac:dyDescent="0.3">
      <c r="A36" s="22"/>
    </row>
    <row r="37" spans="1:13" ht="15" customHeight="1" thickBot="1" x14ac:dyDescent="0.3">
      <c r="A37" s="137" t="s">
        <v>30</v>
      </c>
      <c r="B37" s="137"/>
      <c r="C37" s="137"/>
      <c r="D37" s="132" t="s">
        <v>31</v>
      </c>
      <c r="E37" s="152" t="s">
        <v>32</v>
      </c>
      <c r="F37" s="135" t="s">
        <v>33</v>
      </c>
      <c r="G37" s="132" t="s">
        <v>34</v>
      </c>
      <c r="H37" s="135" t="s">
        <v>35</v>
      </c>
      <c r="I37" s="135" t="s">
        <v>36</v>
      </c>
      <c r="J37" s="136" t="s">
        <v>34</v>
      </c>
      <c r="K37" s="135" t="s">
        <v>37</v>
      </c>
      <c r="L37" s="1"/>
      <c r="M37" s="1"/>
    </row>
    <row r="38" spans="1:13" ht="45.75" customHeight="1" thickBot="1" x14ac:dyDescent="0.3">
      <c r="A38" s="137"/>
      <c r="B38" s="137"/>
      <c r="C38" s="137"/>
      <c r="D38" s="134"/>
      <c r="E38" s="152"/>
      <c r="F38" s="135"/>
      <c r="G38" s="134"/>
      <c r="H38" s="135"/>
      <c r="I38" s="135"/>
      <c r="J38" s="136"/>
      <c r="K38" s="135"/>
      <c r="L38" s="132" t="s">
        <v>38</v>
      </c>
      <c r="M38" s="132" t="s">
        <v>39</v>
      </c>
    </row>
    <row r="39" spans="1:13" ht="36.75" customHeight="1" thickBot="1" x14ac:dyDescent="0.3">
      <c r="A39" s="24" t="s">
        <v>40</v>
      </c>
      <c r="B39" s="25" t="s">
        <v>19</v>
      </c>
      <c r="C39" s="26" t="s">
        <v>20</v>
      </c>
      <c r="D39" s="133"/>
      <c r="E39" s="152"/>
      <c r="F39" s="135"/>
      <c r="G39" s="133"/>
      <c r="H39" s="135"/>
      <c r="I39" s="135"/>
      <c r="J39" s="136"/>
      <c r="K39" s="135"/>
      <c r="L39" s="133"/>
      <c r="M39" s="133"/>
    </row>
    <row r="40" spans="1:13" ht="26.25" customHeight="1" x14ac:dyDescent="0.25">
      <c r="A40" s="27">
        <v>43344</v>
      </c>
      <c r="B40" s="28">
        <v>0</v>
      </c>
      <c r="C40" s="29">
        <v>0</v>
      </c>
      <c r="D40" s="14">
        <v>0</v>
      </c>
      <c r="E40" s="14">
        <v>0</v>
      </c>
      <c r="F40" s="30">
        <v>0</v>
      </c>
      <c r="G40" s="30">
        <v>0</v>
      </c>
      <c r="H40" s="31">
        <f t="shared" ref="H40:H83" si="2">G40*B$6</f>
        <v>0</v>
      </c>
      <c r="I40" s="68">
        <v>0</v>
      </c>
      <c r="J40" s="32">
        <f>E$2-I40</f>
        <v>2942</v>
      </c>
      <c r="K40" s="31">
        <f t="shared" ref="K40:K83" si="3">J40*B$6</f>
        <v>997.99400000000003</v>
      </c>
      <c r="L40" s="30">
        <f>$H$8</f>
        <v>332.57328990228012</v>
      </c>
      <c r="M40" s="30">
        <f>$E$4</f>
        <v>245.16666666666666</v>
      </c>
    </row>
    <row r="41" spans="1:13" x14ac:dyDescent="0.25">
      <c r="A41" s="27">
        <v>43380</v>
      </c>
      <c r="B41" s="28">
        <v>221</v>
      </c>
      <c r="C41" s="29">
        <v>0</v>
      </c>
      <c r="D41" s="14">
        <f t="shared" ref="D41:D58" si="4">B41-B40</f>
        <v>221</v>
      </c>
      <c r="E41" s="14">
        <f t="shared" ref="E41:E58" si="5">A41-A40</f>
        <v>36</v>
      </c>
      <c r="F41" s="30">
        <f>IF(B41="","",30*D41/E41)</f>
        <v>184.16666666666666</v>
      </c>
      <c r="G41" s="30">
        <f>H$8-F41</f>
        <v>148.40662323561347</v>
      </c>
      <c r="H41" s="31">
        <f t="shared" si="2"/>
        <v>50.342936624542091</v>
      </c>
      <c r="I41" s="68">
        <f>365*D41/E41</f>
        <v>2240.6944444444443</v>
      </c>
      <c r="J41" s="32">
        <f t="shared" ref="J41:J83" si="6">H$7-I41</f>
        <v>1750.1850343829174</v>
      </c>
      <c r="K41" s="31">
        <f t="shared" si="3"/>
        <v>593.70297865531791</v>
      </c>
      <c r="L41" s="30">
        <f>$H$8</f>
        <v>332.57328990228012</v>
      </c>
      <c r="M41" s="30">
        <f>$E$4</f>
        <v>245.16666666666666</v>
      </c>
    </row>
    <row r="42" spans="1:13" x14ac:dyDescent="0.25">
      <c r="A42" s="27">
        <v>43387</v>
      </c>
      <c r="B42" s="29">
        <v>256</v>
      </c>
      <c r="C42" s="29">
        <v>0</v>
      </c>
      <c r="D42" s="14">
        <f t="shared" si="4"/>
        <v>35</v>
      </c>
      <c r="E42" s="14">
        <f t="shared" si="5"/>
        <v>7</v>
      </c>
      <c r="F42" s="30">
        <f t="shared" ref="F42:F83" si="7">IF(B42="","",30*D42/E42)</f>
        <v>150</v>
      </c>
      <c r="G42" s="30">
        <f t="shared" ref="G42:G58" si="8">H$8-F42</f>
        <v>182.57328990228012</v>
      </c>
      <c r="H42" s="31">
        <f t="shared" si="2"/>
        <v>61.933055024723366</v>
      </c>
      <c r="I42" s="68">
        <f t="shared" ref="I42:I83" si="9">365*D42/E42</f>
        <v>1825</v>
      </c>
      <c r="J42" s="32">
        <f t="shared" si="6"/>
        <v>2165.8794788273617</v>
      </c>
      <c r="K42" s="31">
        <f t="shared" si="3"/>
        <v>734.71608585752347</v>
      </c>
      <c r="L42" s="30">
        <f t="shared" ref="L42:L83" si="10">$H$8</f>
        <v>332.57328990228012</v>
      </c>
      <c r="M42" s="30">
        <f t="shared" ref="M42:M83" si="11">$E$4</f>
        <v>245.16666666666666</v>
      </c>
    </row>
    <row r="43" spans="1:13" x14ac:dyDescent="0.25">
      <c r="A43" s="27">
        <v>43421</v>
      </c>
      <c r="B43" s="29">
        <v>457</v>
      </c>
      <c r="C43" s="29">
        <v>0</v>
      </c>
      <c r="D43" s="14">
        <f t="shared" si="4"/>
        <v>201</v>
      </c>
      <c r="E43" s="14">
        <f t="shared" si="5"/>
        <v>34</v>
      </c>
      <c r="F43" s="30">
        <f t="shared" si="7"/>
        <v>177.35294117647058</v>
      </c>
      <c r="G43" s="30">
        <f t="shared" si="8"/>
        <v>155.22034872580954</v>
      </c>
      <c r="H43" s="31">
        <f t="shared" si="2"/>
        <v>52.654308873645675</v>
      </c>
      <c r="I43" s="68">
        <f t="shared" si="9"/>
        <v>2157.794117647059</v>
      </c>
      <c r="J43" s="32">
        <f t="shared" si="6"/>
        <v>1833.0853611803027</v>
      </c>
      <c r="K43" s="31">
        <f t="shared" si="3"/>
        <v>621.82467435274475</v>
      </c>
      <c r="L43" s="30">
        <f t="shared" si="10"/>
        <v>332.57328990228012</v>
      </c>
      <c r="M43" s="30">
        <f t="shared" si="11"/>
        <v>245.16666666666666</v>
      </c>
    </row>
    <row r="44" spans="1:13" x14ac:dyDescent="0.25">
      <c r="A44" s="27">
        <v>43444</v>
      </c>
      <c r="B44" s="29">
        <v>612</v>
      </c>
      <c r="C44" s="29">
        <v>0</v>
      </c>
      <c r="D44" s="14">
        <f t="shared" si="4"/>
        <v>155</v>
      </c>
      <c r="E44" s="14">
        <f t="shared" si="5"/>
        <v>23</v>
      </c>
      <c r="F44" s="30">
        <f t="shared" si="7"/>
        <v>202.17391304347825</v>
      </c>
      <c r="G44" s="30">
        <f t="shared" si="8"/>
        <v>130.39937685880187</v>
      </c>
      <c r="H44" s="31">
        <f t="shared" si="2"/>
        <v>44.234464890830431</v>
      </c>
      <c r="I44" s="68">
        <f t="shared" si="9"/>
        <v>2459.782608695652</v>
      </c>
      <c r="J44" s="32">
        <f t="shared" si="6"/>
        <v>1531.0968701317097</v>
      </c>
      <c r="K44" s="31">
        <f t="shared" si="3"/>
        <v>519.3832392284927</v>
      </c>
      <c r="L44" s="30">
        <f t="shared" si="10"/>
        <v>332.57328990228012</v>
      </c>
      <c r="M44" s="30">
        <f t="shared" si="11"/>
        <v>245.16666666666666</v>
      </c>
    </row>
    <row r="45" spans="1:13" x14ac:dyDescent="0.25">
      <c r="A45" s="27">
        <v>43472</v>
      </c>
      <c r="B45" s="29">
        <v>810</v>
      </c>
      <c r="C45" s="29">
        <v>0</v>
      </c>
      <c r="D45" s="14">
        <f t="shared" si="4"/>
        <v>198</v>
      </c>
      <c r="E45" s="14">
        <f t="shared" si="5"/>
        <v>28</v>
      </c>
      <c r="F45" s="30">
        <f t="shared" si="7"/>
        <v>212.14285714285714</v>
      </c>
      <c r="G45" s="30">
        <f t="shared" si="8"/>
        <v>120.43043275942298</v>
      </c>
      <c r="H45" s="31">
        <f t="shared" si="2"/>
        <v>40.85276999024731</v>
      </c>
      <c r="I45" s="68">
        <f t="shared" si="9"/>
        <v>2581.0714285714284</v>
      </c>
      <c r="J45" s="32">
        <f t="shared" si="6"/>
        <v>1409.8080502559333</v>
      </c>
      <c r="K45" s="31">
        <f t="shared" si="3"/>
        <v>478.23928460473144</v>
      </c>
      <c r="L45" s="30">
        <f t="shared" si="10"/>
        <v>332.57328990228012</v>
      </c>
      <c r="M45" s="30">
        <f t="shared" si="11"/>
        <v>245.16666666666666</v>
      </c>
    </row>
    <row r="46" spans="1:13" x14ac:dyDescent="0.25">
      <c r="A46" s="27">
        <v>43484</v>
      </c>
      <c r="B46" s="29">
        <v>893</v>
      </c>
      <c r="C46" s="29">
        <v>0</v>
      </c>
      <c r="D46" s="14">
        <f t="shared" si="4"/>
        <v>83</v>
      </c>
      <c r="E46" s="14">
        <f t="shared" si="5"/>
        <v>12</v>
      </c>
      <c r="F46" s="30">
        <f t="shared" si="7"/>
        <v>207.5</v>
      </c>
      <c r="G46" s="30">
        <f>H$8-F46</f>
        <v>125.07328990228012</v>
      </c>
      <c r="H46" s="31">
        <f t="shared" si="2"/>
        <v>42.427733814662183</v>
      </c>
      <c r="I46" s="68">
        <f t="shared" si="9"/>
        <v>2524.5833333333335</v>
      </c>
      <c r="J46" s="32">
        <f t="shared" si="6"/>
        <v>1466.2961454940282</v>
      </c>
      <c r="K46" s="31">
        <f t="shared" si="3"/>
        <v>497.4013444684457</v>
      </c>
      <c r="L46" s="30">
        <f t="shared" si="10"/>
        <v>332.57328990228012</v>
      </c>
      <c r="M46" s="30">
        <f t="shared" si="11"/>
        <v>245.16666666666666</v>
      </c>
    </row>
    <row r="47" spans="1:13" x14ac:dyDescent="0.25">
      <c r="A47" s="27">
        <v>43519</v>
      </c>
      <c r="B47" s="29">
        <v>1105</v>
      </c>
      <c r="C47" s="29">
        <v>0</v>
      </c>
      <c r="D47" s="14">
        <f t="shared" si="4"/>
        <v>212</v>
      </c>
      <c r="E47" s="14">
        <f t="shared" si="5"/>
        <v>35</v>
      </c>
      <c r="F47" s="30">
        <f t="shared" si="7"/>
        <v>181.71428571428572</v>
      </c>
      <c r="G47" s="30">
        <f t="shared" si="8"/>
        <v>150.8590041879944</v>
      </c>
      <c r="H47" s="31">
        <f t="shared" si="2"/>
        <v>51.174840593335581</v>
      </c>
      <c r="I47" s="68">
        <f t="shared" si="9"/>
        <v>2210.8571428571427</v>
      </c>
      <c r="J47" s="32">
        <f t="shared" si="6"/>
        <v>1780.022335970219</v>
      </c>
      <c r="K47" s="31">
        <f t="shared" si="3"/>
        <v>603.82447694230552</v>
      </c>
      <c r="L47" s="30">
        <f t="shared" si="10"/>
        <v>332.57328990228012</v>
      </c>
      <c r="M47" s="30">
        <f t="shared" si="11"/>
        <v>245.16666666666666</v>
      </c>
    </row>
    <row r="48" spans="1:13" x14ac:dyDescent="0.25">
      <c r="A48" s="27">
        <v>43555</v>
      </c>
      <c r="B48" s="29">
        <v>1314</v>
      </c>
      <c r="C48" s="29">
        <v>0</v>
      </c>
      <c r="D48" s="14">
        <f t="shared" si="4"/>
        <v>209</v>
      </c>
      <c r="E48" s="14">
        <f t="shared" si="5"/>
        <v>36</v>
      </c>
      <c r="F48" s="30">
        <f t="shared" si="7"/>
        <v>174.16666666666666</v>
      </c>
      <c r="G48" s="30">
        <f t="shared" si="8"/>
        <v>158.40662323561347</v>
      </c>
      <c r="H48" s="31">
        <f t="shared" si="2"/>
        <v>53.735166400204903</v>
      </c>
      <c r="I48" s="68">
        <f t="shared" si="9"/>
        <v>2119.0277777777778</v>
      </c>
      <c r="J48" s="32">
        <f t="shared" si="6"/>
        <v>1871.8517010495839</v>
      </c>
      <c r="K48" s="31">
        <f t="shared" si="3"/>
        <v>634.97510759254874</v>
      </c>
      <c r="L48" s="30">
        <f t="shared" si="10"/>
        <v>332.57328990228012</v>
      </c>
      <c r="M48" s="30">
        <f t="shared" si="11"/>
        <v>245.16666666666666</v>
      </c>
    </row>
    <row r="49" spans="1:13" x14ac:dyDescent="0.25">
      <c r="A49" s="27">
        <v>43631</v>
      </c>
      <c r="B49" s="29">
        <v>1749</v>
      </c>
      <c r="C49" s="29">
        <v>0</v>
      </c>
      <c r="D49" s="14">
        <f t="shared" si="4"/>
        <v>435</v>
      </c>
      <c r="E49" s="14">
        <f t="shared" si="5"/>
        <v>76</v>
      </c>
      <c r="F49" s="30">
        <f t="shared" si="7"/>
        <v>171.71052631578948</v>
      </c>
      <c r="G49" s="30">
        <f t="shared" si="8"/>
        <v>160.86276358649064</v>
      </c>
      <c r="H49" s="31">
        <f t="shared" si="2"/>
        <v>54.568345643350149</v>
      </c>
      <c r="I49" s="68">
        <f t="shared" si="9"/>
        <v>2089.1447368421054</v>
      </c>
      <c r="J49" s="32">
        <f t="shared" si="6"/>
        <v>1901.7347419852563</v>
      </c>
      <c r="K49" s="31">
        <f t="shared" si="3"/>
        <v>645.11212171748264</v>
      </c>
      <c r="L49" s="30">
        <f t="shared" si="10"/>
        <v>332.57328990228012</v>
      </c>
      <c r="M49" s="30">
        <f t="shared" si="11"/>
        <v>245.16666666666666</v>
      </c>
    </row>
    <row r="50" spans="1:13" x14ac:dyDescent="0.25">
      <c r="A50" s="27">
        <v>43674</v>
      </c>
      <c r="B50" s="29">
        <v>2005</v>
      </c>
      <c r="C50" s="29">
        <v>0</v>
      </c>
      <c r="D50" s="14">
        <f t="shared" si="4"/>
        <v>256</v>
      </c>
      <c r="E50" s="14">
        <f t="shared" si="5"/>
        <v>43</v>
      </c>
      <c r="F50" s="30">
        <f t="shared" si="7"/>
        <v>178.6046511627907</v>
      </c>
      <c r="G50" s="30">
        <f t="shared" si="8"/>
        <v>153.96863873948942</v>
      </c>
      <c r="H50" s="31">
        <f t="shared" si="2"/>
        <v>52.229700085036711</v>
      </c>
      <c r="I50" s="68">
        <f t="shared" si="9"/>
        <v>2173.0232558139537</v>
      </c>
      <c r="J50" s="32">
        <f t="shared" si="6"/>
        <v>1817.856223013408</v>
      </c>
      <c r="K50" s="31">
        <f t="shared" si="3"/>
        <v>616.65860075800242</v>
      </c>
      <c r="L50" s="30">
        <f t="shared" si="10"/>
        <v>332.57328990228012</v>
      </c>
      <c r="M50" s="30">
        <f t="shared" si="11"/>
        <v>245.16666666666666</v>
      </c>
    </row>
    <row r="51" spans="1:13" x14ac:dyDescent="0.25">
      <c r="A51" s="27">
        <v>43741</v>
      </c>
      <c r="B51" s="29">
        <v>2350</v>
      </c>
      <c r="C51" s="29">
        <v>0</v>
      </c>
      <c r="D51" s="14">
        <f t="shared" si="4"/>
        <v>345</v>
      </c>
      <c r="E51" s="14">
        <f t="shared" si="5"/>
        <v>67</v>
      </c>
      <c r="F51" s="30">
        <f t="shared" si="7"/>
        <v>154.47761194029852</v>
      </c>
      <c r="G51" s="30">
        <f t="shared" si="8"/>
        <v>178.09567796198161</v>
      </c>
      <c r="H51" s="31">
        <f t="shared" si="2"/>
        <v>60.414146169948971</v>
      </c>
      <c r="I51" s="68">
        <f t="shared" si="9"/>
        <v>1879.4776119402984</v>
      </c>
      <c r="J51" s="32">
        <f t="shared" si="6"/>
        <v>2111.4018668870631</v>
      </c>
      <c r="K51" s="31">
        <f t="shared" si="3"/>
        <v>716.23602812443494</v>
      </c>
      <c r="L51" s="30">
        <f t="shared" si="10"/>
        <v>332.57328990228012</v>
      </c>
      <c r="M51" s="30">
        <f t="shared" si="11"/>
        <v>245.16666666666666</v>
      </c>
    </row>
    <row r="52" spans="1:13" x14ac:dyDescent="0.25">
      <c r="A52" s="27">
        <v>43819</v>
      </c>
      <c r="B52" s="29">
        <v>2832</v>
      </c>
      <c r="C52" s="29">
        <v>0</v>
      </c>
      <c r="D52" s="14">
        <f t="shared" si="4"/>
        <v>482</v>
      </c>
      <c r="E52" s="14">
        <f t="shared" si="5"/>
        <v>78</v>
      </c>
      <c r="F52" s="30">
        <f t="shared" si="7"/>
        <v>185.38461538461539</v>
      </c>
      <c r="G52" s="30">
        <f t="shared" si="8"/>
        <v>147.18867451766474</v>
      </c>
      <c r="H52" s="31">
        <f t="shared" si="2"/>
        <v>49.929780433916484</v>
      </c>
      <c r="I52" s="68">
        <f t="shared" si="9"/>
        <v>2255.5128205128203</v>
      </c>
      <c r="J52" s="32">
        <f t="shared" si="6"/>
        <v>1735.3666583145414</v>
      </c>
      <c r="K52" s="31">
        <f t="shared" si="3"/>
        <v>588.67624500270642</v>
      </c>
      <c r="L52" s="30">
        <f t="shared" si="10"/>
        <v>332.57328990228012</v>
      </c>
      <c r="M52" s="30">
        <f t="shared" si="11"/>
        <v>245.16666666666666</v>
      </c>
    </row>
    <row r="53" spans="1:13" x14ac:dyDescent="0.25">
      <c r="A53" s="27">
        <v>44107</v>
      </c>
      <c r="B53" s="29">
        <v>4535</v>
      </c>
      <c r="C53" s="29">
        <v>0</v>
      </c>
      <c r="D53" s="14">
        <f t="shared" si="4"/>
        <v>1703</v>
      </c>
      <c r="E53" s="14">
        <f t="shared" si="5"/>
        <v>288</v>
      </c>
      <c r="F53" s="30">
        <f t="shared" si="7"/>
        <v>177.39583333333334</v>
      </c>
      <c r="G53" s="30">
        <f t="shared" si="8"/>
        <v>155.17745656894678</v>
      </c>
      <c r="H53" s="31">
        <f t="shared" si="2"/>
        <v>52.639758868480449</v>
      </c>
      <c r="I53" s="68">
        <f t="shared" si="9"/>
        <v>2158.3159722222222</v>
      </c>
      <c r="J53" s="32">
        <f t="shared" si="6"/>
        <v>1832.5635066051395</v>
      </c>
      <c r="K53" s="31">
        <f t="shared" si="3"/>
        <v>621.64764928990132</v>
      </c>
      <c r="L53" s="30">
        <f t="shared" si="10"/>
        <v>332.57328990228012</v>
      </c>
      <c r="M53" s="30">
        <f t="shared" si="11"/>
        <v>245.16666666666666</v>
      </c>
    </row>
    <row r="54" spans="1:13" x14ac:dyDescent="0.25">
      <c r="A54" s="27">
        <v>44288</v>
      </c>
      <c r="B54" s="29">
        <v>5729</v>
      </c>
      <c r="C54" s="29">
        <v>0</v>
      </c>
      <c r="D54" s="14">
        <f t="shared" si="4"/>
        <v>1194</v>
      </c>
      <c r="E54" s="14">
        <f t="shared" si="5"/>
        <v>181</v>
      </c>
      <c r="F54" s="30">
        <f t="shared" si="7"/>
        <v>197.90055248618785</v>
      </c>
      <c r="G54" s="30">
        <f t="shared" si="8"/>
        <v>134.67273741609227</v>
      </c>
      <c r="H54" s="31">
        <f t="shared" si="2"/>
        <v>45.684086983288779</v>
      </c>
      <c r="I54" s="68">
        <f t="shared" si="9"/>
        <v>2407.790055248619</v>
      </c>
      <c r="J54" s="32">
        <f t="shared" si="6"/>
        <v>1583.0894235787428</v>
      </c>
      <c r="K54" s="31">
        <f t="shared" si="3"/>
        <v>537.02030802006925</v>
      </c>
      <c r="L54" s="30">
        <f t="shared" si="10"/>
        <v>332.57328990228012</v>
      </c>
      <c r="M54" s="30">
        <f t="shared" si="11"/>
        <v>245.16666666666666</v>
      </c>
    </row>
    <row r="55" spans="1:13" x14ac:dyDescent="0.25">
      <c r="A55" s="27">
        <v>44476</v>
      </c>
      <c r="B55" s="29">
        <v>6978</v>
      </c>
      <c r="C55" s="29">
        <v>0</v>
      </c>
      <c r="D55" s="14">
        <f t="shared" si="4"/>
        <v>1249</v>
      </c>
      <c r="E55" s="14">
        <f t="shared" si="5"/>
        <v>188</v>
      </c>
      <c r="F55" s="30">
        <f t="shared" si="7"/>
        <v>199.30851063829786</v>
      </c>
      <c r="G55" s="30">
        <f t="shared" si="8"/>
        <v>133.26477926398226</v>
      </c>
      <c r="H55" s="31">
        <f t="shared" si="2"/>
        <v>45.206475226641302</v>
      </c>
      <c r="I55" s="68">
        <f t="shared" si="9"/>
        <v>2424.9202127659573</v>
      </c>
      <c r="J55" s="32">
        <f t="shared" si="6"/>
        <v>1565.9592660614044</v>
      </c>
      <c r="K55" s="31">
        <f t="shared" si="3"/>
        <v>531.20936498085837</v>
      </c>
      <c r="L55" s="30">
        <f t="shared" si="10"/>
        <v>332.57328990228012</v>
      </c>
      <c r="M55" s="30">
        <f t="shared" si="11"/>
        <v>245.16666666666666</v>
      </c>
    </row>
    <row r="56" spans="1:13" x14ac:dyDescent="0.25">
      <c r="A56" s="27">
        <v>44753</v>
      </c>
      <c r="B56" s="29">
        <v>9095</v>
      </c>
      <c r="C56" s="29">
        <v>0</v>
      </c>
      <c r="D56" s="14">
        <f t="shared" si="4"/>
        <v>2117</v>
      </c>
      <c r="E56" s="14">
        <f t="shared" si="5"/>
        <v>277</v>
      </c>
      <c r="F56" s="30">
        <f t="shared" si="7"/>
        <v>229.27797833935017</v>
      </c>
      <c r="G56" s="30">
        <f t="shared" si="8"/>
        <v>103.29531156292995</v>
      </c>
      <c r="H56" s="31">
        <f t="shared" si="2"/>
        <v>35.040143157013837</v>
      </c>
      <c r="I56" s="68">
        <f t="shared" si="9"/>
        <v>2789.548736462094</v>
      </c>
      <c r="J56" s="32">
        <f t="shared" si="6"/>
        <v>1201.3307423652677</v>
      </c>
      <c r="K56" s="31">
        <f t="shared" si="3"/>
        <v>407.51899146705745</v>
      </c>
      <c r="L56" s="30">
        <f t="shared" si="10"/>
        <v>332.57328990228012</v>
      </c>
      <c r="M56" s="30">
        <f t="shared" si="11"/>
        <v>245.16666666666666</v>
      </c>
    </row>
    <row r="57" spans="1:13" x14ac:dyDescent="0.25">
      <c r="A57" s="27"/>
      <c r="B57" s="29"/>
      <c r="C57" s="29">
        <v>0</v>
      </c>
      <c r="D57" s="14">
        <f t="shared" si="4"/>
        <v>-9095</v>
      </c>
      <c r="E57" s="14">
        <f t="shared" si="5"/>
        <v>-44753</v>
      </c>
      <c r="F57" s="30" t="str">
        <f t="shared" si="7"/>
        <v/>
      </c>
      <c r="G57" s="30" t="e">
        <f t="shared" si="8"/>
        <v>#VALUE!</v>
      </c>
      <c r="H57" s="31" t="e">
        <f t="shared" si="2"/>
        <v>#VALUE!</v>
      </c>
      <c r="I57" s="68">
        <f t="shared" si="9"/>
        <v>74.177708756954843</v>
      </c>
      <c r="J57" s="32">
        <f t="shared" si="6"/>
        <v>3916.7017700704068</v>
      </c>
      <c r="K57" s="31">
        <f t="shared" si="3"/>
        <v>1328.6352366824085</v>
      </c>
      <c r="L57" s="30">
        <f t="shared" si="10"/>
        <v>332.57328990228012</v>
      </c>
      <c r="M57" s="30">
        <f t="shared" si="11"/>
        <v>245.16666666666666</v>
      </c>
    </row>
    <row r="58" spans="1:13" x14ac:dyDescent="0.25">
      <c r="A58" s="27"/>
      <c r="B58" s="29"/>
      <c r="C58" s="29">
        <v>0</v>
      </c>
      <c r="D58" s="14">
        <f t="shared" si="4"/>
        <v>0</v>
      </c>
      <c r="E58" s="14">
        <f t="shared" si="5"/>
        <v>0</v>
      </c>
      <c r="F58" s="30" t="str">
        <f t="shared" si="7"/>
        <v/>
      </c>
      <c r="G58" s="30" t="e">
        <f t="shared" si="8"/>
        <v>#VALUE!</v>
      </c>
      <c r="H58" s="31" t="e">
        <f t="shared" si="2"/>
        <v>#VALUE!</v>
      </c>
      <c r="I58" s="68" t="e">
        <f t="shared" si="9"/>
        <v>#DIV/0!</v>
      </c>
      <c r="J58" s="32" t="e">
        <f t="shared" si="6"/>
        <v>#DIV/0!</v>
      </c>
      <c r="K58" s="31" t="e">
        <f t="shared" si="3"/>
        <v>#DIV/0!</v>
      </c>
      <c r="L58" s="30">
        <f t="shared" si="10"/>
        <v>332.57328990228012</v>
      </c>
      <c r="M58" s="30">
        <f t="shared" si="11"/>
        <v>245.16666666666666</v>
      </c>
    </row>
    <row r="59" spans="1:13" x14ac:dyDescent="0.25">
      <c r="A59" s="27"/>
      <c r="B59" s="29"/>
      <c r="C59" s="29">
        <v>0</v>
      </c>
      <c r="D59" s="14">
        <f t="shared" ref="D59:D68" si="12">B59-B58</f>
        <v>0</v>
      </c>
      <c r="E59" s="14">
        <f t="shared" ref="E59:E68" si="13">A59-A58</f>
        <v>0</v>
      </c>
      <c r="F59" s="30" t="str">
        <f t="shared" si="7"/>
        <v/>
      </c>
      <c r="G59" s="30" t="e">
        <f t="shared" ref="G59:G68" si="14">H$8-F59</f>
        <v>#VALUE!</v>
      </c>
      <c r="H59" s="31" t="e">
        <f t="shared" si="2"/>
        <v>#VALUE!</v>
      </c>
      <c r="I59" s="68" t="e">
        <f t="shared" si="9"/>
        <v>#DIV/0!</v>
      </c>
      <c r="J59" s="32" t="e">
        <f t="shared" si="6"/>
        <v>#DIV/0!</v>
      </c>
      <c r="K59" s="31" t="e">
        <f t="shared" si="3"/>
        <v>#DIV/0!</v>
      </c>
      <c r="L59" s="30">
        <f t="shared" si="10"/>
        <v>332.57328990228012</v>
      </c>
      <c r="M59" s="30">
        <f t="shared" si="11"/>
        <v>245.16666666666666</v>
      </c>
    </row>
    <row r="60" spans="1:13" x14ac:dyDescent="0.25">
      <c r="A60" s="27"/>
      <c r="B60" s="29"/>
      <c r="C60" s="29">
        <v>0</v>
      </c>
      <c r="D60" s="14">
        <f t="shared" si="12"/>
        <v>0</v>
      </c>
      <c r="E60" s="14">
        <f t="shared" si="13"/>
        <v>0</v>
      </c>
      <c r="F60" s="30" t="str">
        <f t="shared" si="7"/>
        <v/>
      </c>
      <c r="G60" s="30" t="e">
        <f t="shared" si="14"/>
        <v>#VALUE!</v>
      </c>
      <c r="H60" s="31" t="e">
        <f t="shared" si="2"/>
        <v>#VALUE!</v>
      </c>
      <c r="I60" s="68" t="e">
        <f t="shared" si="9"/>
        <v>#DIV/0!</v>
      </c>
      <c r="J60" s="32" t="e">
        <f t="shared" si="6"/>
        <v>#DIV/0!</v>
      </c>
      <c r="K60" s="31" t="e">
        <f t="shared" si="3"/>
        <v>#DIV/0!</v>
      </c>
      <c r="L60" s="30">
        <f t="shared" si="10"/>
        <v>332.57328990228012</v>
      </c>
      <c r="M60" s="30">
        <f t="shared" si="11"/>
        <v>245.16666666666666</v>
      </c>
    </row>
    <row r="61" spans="1:13" x14ac:dyDescent="0.25">
      <c r="A61" s="27"/>
      <c r="B61" s="29"/>
      <c r="C61" s="29">
        <v>0</v>
      </c>
      <c r="D61" s="14">
        <f t="shared" si="12"/>
        <v>0</v>
      </c>
      <c r="E61" s="14">
        <f t="shared" si="13"/>
        <v>0</v>
      </c>
      <c r="F61" s="30" t="str">
        <f t="shared" si="7"/>
        <v/>
      </c>
      <c r="G61" s="30" t="e">
        <f t="shared" si="14"/>
        <v>#VALUE!</v>
      </c>
      <c r="H61" s="31" t="e">
        <f t="shared" si="2"/>
        <v>#VALUE!</v>
      </c>
      <c r="I61" s="68" t="e">
        <f t="shared" si="9"/>
        <v>#DIV/0!</v>
      </c>
      <c r="J61" s="32" t="e">
        <f t="shared" si="6"/>
        <v>#DIV/0!</v>
      </c>
      <c r="K61" s="31" t="e">
        <f t="shared" si="3"/>
        <v>#DIV/0!</v>
      </c>
      <c r="L61" s="30">
        <f t="shared" si="10"/>
        <v>332.57328990228012</v>
      </c>
      <c r="M61" s="30">
        <f t="shared" si="11"/>
        <v>245.16666666666666</v>
      </c>
    </row>
    <row r="62" spans="1:13" x14ac:dyDescent="0.25">
      <c r="A62" s="27"/>
      <c r="B62" s="29"/>
      <c r="C62" s="29">
        <v>0</v>
      </c>
      <c r="D62" s="14">
        <f t="shared" si="12"/>
        <v>0</v>
      </c>
      <c r="E62" s="14">
        <f t="shared" si="13"/>
        <v>0</v>
      </c>
      <c r="F62" s="30" t="str">
        <f t="shared" si="7"/>
        <v/>
      </c>
      <c r="G62" s="30" t="e">
        <f t="shared" si="14"/>
        <v>#VALUE!</v>
      </c>
      <c r="H62" s="31" t="e">
        <f t="shared" si="2"/>
        <v>#VALUE!</v>
      </c>
      <c r="I62" s="68" t="e">
        <f t="shared" si="9"/>
        <v>#DIV/0!</v>
      </c>
      <c r="J62" s="32" t="e">
        <f t="shared" si="6"/>
        <v>#DIV/0!</v>
      </c>
      <c r="K62" s="31" t="e">
        <f t="shared" si="3"/>
        <v>#DIV/0!</v>
      </c>
      <c r="L62" s="30">
        <f t="shared" si="10"/>
        <v>332.57328990228012</v>
      </c>
      <c r="M62" s="30">
        <f t="shared" si="11"/>
        <v>245.16666666666666</v>
      </c>
    </row>
    <row r="63" spans="1:13" x14ac:dyDescent="0.25">
      <c r="A63" s="27"/>
      <c r="B63" s="29"/>
      <c r="C63" s="29">
        <v>0</v>
      </c>
      <c r="D63" s="14">
        <f t="shared" si="12"/>
        <v>0</v>
      </c>
      <c r="E63" s="14">
        <f t="shared" si="13"/>
        <v>0</v>
      </c>
      <c r="F63" s="30" t="str">
        <f t="shared" si="7"/>
        <v/>
      </c>
      <c r="G63" s="30" t="e">
        <f t="shared" si="14"/>
        <v>#VALUE!</v>
      </c>
      <c r="H63" s="31" t="e">
        <f t="shared" si="2"/>
        <v>#VALUE!</v>
      </c>
      <c r="I63" s="68" t="e">
        <f t="shared" si="9"/>
        <v>#DIV/0!</v>
      </c>
      <c r="J63" s="32" t="e">
        <f t="shared" si="6"/>
        <v>#DIV/0!</v>
      </c>
      <c r="K63" s="31" t="e">
        <f t="shared" si="3"/>
        <v>#DIV/0!</v>
      </c>
      <c r="L63" s="30">
        <f t="shared" si="10"/>
        <v>332.57328990228012</v>
      </c>
      <c r="M63" s="30">
        <f t="shared" si="11"/>
        <v>245.16666666666666</v>
      </c>
    </row>
    <row r="64" spans="1:13" x14ac:dyDescent="0.25">
      <c r="A64" s="27"/>
      <c r="B64" s="29"/>
      <c r="C64" s="29">
        <v>0</v>
      </c>
      <c r="D64" s="14">
        <f t="shared" si="12"/>
        <v>0</v>
      </c>
      <c r="E64" s="14">
        <f t="shared" si="13"/>
        <v>0</v>
      </c>
      <c r="F64" s="30" t="str">
        <f t="shared" si="7"/>
        <v/>
      </c>
      <c r="G64" s="30" t="e">
        <f t="shared" si="14"/>
        <v>#VALUE!</v>
      </c>
      <c r="H64" s="31" t="e">
        <f t="shared" si="2"/>
        <v>#VALUE!</v>
      </c>
      <c r="I64" s="68" t="e">
        <f t="shared" si="9"/>
        <v>#DIV/0!</v>
      </c>
      <c r="J64" s="32" t="e">
        <f t="shared" si="6"/>
        <v>#DIV/0!</v>
      </c>
      <c r="K64" s="31" t="e">
        <f t="shared" si="3"/>
        <v>#DIV/0!</v>
      </c>
      <c r="L64" s="30">
        <f t="shared" si="10"/>
        <v>332.57328990228012</v>
      </c>
      <c r="M64" s="30">
        <f t="shared" si="11"/>
        <v>245.16666666666666</v>
      </c>
    </row>
    <row r="65" spans="1:13" x14ac:dyDescent="0.25">
      <c r="A65" s="27"/>
      <c r="B65" s="29"/>
      <c r="C65" s="29">
        <v>0</v>
      </c>
      <c r="D65" s="14">
        <f t="shared" si="12"/>
        <v>0</v>
      </c>
      <c r="E65" s="14">
        <f t="shared" si="13"/>
        <v>0</v>
      </c>
      <c r="F65" s="30" t="str">
        <f t="shared" si="7"/>
        <v/>
      </c>
      <c r="G65" s="30" t="e">
        <f t="shared" si="14"/>
        <v>#VALUE!</v>
      </c>
      <c r="H65" s="31" t="e">
        <f t="shared" si="2"/>
        <v>#VALUE!</v>
      </c>
      <c r="I65" s="68" t="e">
        <f t="shared" si="9"/>
        <v>#DIV/0!</v>
      </c>
      <c r="J65" s="32" t="e">
        <f t="shared" si="6"/>
        <v>#DIV/0!</v>
      </c>
      <c r="K65" s="31" t="e">
        <f t="shared" si="3"/>
        <v>#DIV/0!</v>
      </c>
      <c r="L65" s="30">
        <f t="shared" si="10"/>
        <v>332.57328990228012</v>
      </c>
      <c r="M65" s="30">
        <f t="shared" si="11"/>
        <v>245.16666666666666</v>
      </c>
    </row>
    <row r="66" spans="1:13" x14ac:dyDescent="0.25">
      <c r="A66" s="27"/>
      <c r="B66" s="29"/>
      <c r="C66" s="29">
        <v>0</v>
      </c>
      <c r="D66" s="14">
        <f t="shared" si="12"/>
        <v>0</v>
      </c>
      <c r="E66" s="14">
        <f t="shared" si="13"/>
        <v>0</v>
      </c>
      <c r="F66" s="30" t="str">
        <f t="shared" si="7"/>
        <v/>
      </c>
      <c r="G66" s="30" t="e">
        <f t="shared" si="14"/>
        <v>#VALUE!</v>
      </c>
      <c r="H66" s="31" t="e">
        <f t="shared" si="2"/>
        <v>#VALUE!</v>
      </c>
      <c r="I66" s="68" t="e">
        <f t="shared" si="9"/>
        <v>#DIV/0!</v>
      </c>
      <c r="J66" s="32" t="e">
        <f t="shared" si="6"/>
        <v>#DIV/0!</v>
      </c>
      <c r="K66" s="31" t="e">
        <f t="shared" si="3"/>
        <v>#DIV/0!</v>
      </c>
      <c r="L66" s="30">
        <f t="shared" si="10"/>
        <v>332.57328990228012</v>
      </c>
      <c r="M66" s="30">
        <f t="shared" si="11"/>
        <v>245.16666666666666</v>
      </c>
    </row>
    <row r="67" spans="1:13" x14ac:dyDescent="0.25">
      <c r="A67" s="27"/>
      <c r="B67" s="29"/>
      <c r="C67" s="29">
        <v>0</v>
      </c>
      <c r="D67" s="14">
        <f t="shared" si="12"/>
        <v>0</v>
      </c>
      <c r="E67" s="14">
        <f t="shared" si="13"/>
        <v>0</v>
      </c>
      <c r="F67" s="30" t="str">
        <f t="shared" si="7"/>
        <v/>
      </c>
      <c r="G67" s="30" t="e">
        <f t="shared" si="14"/>
        <v>#VALUE!</v>
      </c>
      <c r="H67" s="31" t="e">
        <f t="shared" si="2"/>
        <v>#VALUE!</v>
      </c>
      <c r="I67" s="68" t="e">
        <f t="shared" si="9"/>
        <v>#DIV/0!</v>
      </c>
      <c r="J67" s="32" t="e">
        <f t="shared" si="6"/>
        <v>#DIV/0!</v>
      </c>
      <c r="K67" s="31" t="e">
        <f t="shared" si="3"/>
        <v>#DIV/0!</v>
      </c>
      <c r="L67" s="30">
        <f t="shared" si="10"/>
        <v>332.57328990228012</v>
      </c>
      <c r="M67" s="30">
        <f t="shared" si="11"/>
        <v>245.16666666666666</v>
      </c>
    </row>
    <row r="68" spans="1:13" x14ac:dyDescent="0.25">
      <c r="A68" s="27"/>
      <c r="B68" s="29"/>
      <c r="C68" s="29">
        <v>0</v>
      </c>
      <c r="D68" s="14">
        <f t="shared" si="12"/>
        <v>0</v>
      </c>
      <c r="E68" s="14">
        <f t="shared" si="13"/>
        <v>0</v>
      </c>
      <c r="F68" s="30" t="str">
        <f t="shared" si="7"/>
        <v/>
      </c>
      <c r="G68" s="30" t="e">
        <f t="shared" si="14"/>
        <v>#VALUE!</v>
      </c>
      <c r="H68" s="31" t="e">
        <f t="shared" si="2"/>
        <v>#VALUE!</v>
      </c>
      <c r="I68" s="68" t="e">
        <f t="shared" si="9"/>
        <v>#DIV/0!</v>
      </c>
      <c r="J68" s="32" t="e">
        <f t="shared" si="6"/>
        <v>#DIV/0!</v>
      </c>
      <c r="K68" s="31" t="e">
        <f t="shared" si="3"/>
        <v>#DIV/0!</v>
      </c>
      <c r="L68" s="30">
        <f t="shared" si="10"/>
        <v>332.57328990228012</v>
      </c>
      <c r="M68" s="30">
        <f t="shared" si="11"/>
        <v>245.16666666666666</v>
      </c>
    </row>
    <row r="69" spans="1:13" x14ac:dyDescent="0.25">
      <c r="A69" s="27"/>
      <c r="B69" s="29"/>
      <c r="C69" s="29">
        <v>1</v>
      </c>
      <c r="D69" s="14">
        <f t="shared" ref="D69:D83" si="15">B69-B68</f>
        <v>0</v>
      </c>
      <c r="E69" s="14">
        <f t="shared" ref="E69:E83" si="16">A69-A68</f>
        <v>0</v>
      </c>
      <c r="F69" s="30" t="str">
        <f t="shared" si="7"/>
        <v/>
      </c>
      <c r="G69" s="30" t="e">
        <f t="shared" ref="G69:G83" si="17">H$8-F69</f>
        <v>#VALUE!</v>
      </c>
      <c r="H69" s="31" t="e">
        <f t="shared" si="2"/>
        <v>#VALUE!</v>
      </c>
      <c r="I69" s="68" t="e">
        <f t="shared" si="9"/>
        <v>#DIV/0!</v>
      </c>
      <c r="J69" s="32" t="e">
        <f t="shared" si="6"/>
        <v>#DIV/0!</v>
      </c>
      <c r="K69" s="31" t="e">
        <f t="shared" si="3"/>
        <v>#DIV/0!</v>
      </c>
      <c r="L69" s="30">
        <f t="shared" si="10"/>
        <v>332.57328990228012</v>
      </c>
      <c r="M69" s="30">
        <f t="shared" si="11"/>
        <v>245.16666666666666</v>
      </c>
    </row>
    <row r="70" spans="1:13" x14ac:dyDescent="0.25">
      <c r="A70" s="27"/>
      <c r="B70" s="29"/>
      <c r="C70" s="29">
        <v>2</v>
      </c>
      <c r="D70" s="14">
        <f t="shared" si="15"/>
        <v>0</v>
      </c>
      <c r="E70" s="14">
        <f t="shared" si="16"/>
        <v>0</v>
      </c>
      <c r="F70" s="30" t="str">
        <f t="shared" si="7"/>
        <v/>
      </c>
      <c r="G70" s="30" t="e">
        <f t="shared" si="17"/>
        <v>#VALUE!</v>
      </c>
      <c r="H70" s="31" t="e">
        <f t="shared" si="2"/>
        <v>#VALUE!</v>
      </c>
      <c r="I70" s="68" t="e">
        <f t="shared" si="9"/>
        <v>#DIV/0!</v>
      </c>
      <c r="J70" s="32" t="e">
        <f t="shared" si="6"/>
        <v>#DIV/0!</v>
      </c>
      <c r="K70" s="31" t="e">
        <f t="shared" si="3"/>
        <v>#DIV/0!</v>
      </c>
      <c r="L70" s="30">
        <f t="shared" si="10"/>
        <v>332.57328990228012</v>
      </c>
      <c r="M70" s="30">
        <f t="shared" si="11"/>
        <v>245.16666666666666</v>
      </c>
    </row>
    <row r="71" spans="1:13" x14ac:dyDescent="0.25">
      <c r="A71" s="27"/>
      <c r="B71" s="29"/>
      <c r="C71" s="29">
        <v>3</v>
      </c>
      <c r="D71" s="14">
        <f t="shared" si="15"/>
        <v>0</v>
      </c>
      <c r="E71" s="14">
        <f t="shared" si="16"/>
        <v>0</v>
      </c>
      <c r="F71" s="30" t="str">
        <f t="shared" si="7"/>
        <v/>
      </c>
      <c r="G71" s="30" t="e">
        <f t="shared" si="17"/>
        <v>#VALUE!</v>
      </c>
      <c r="H71" s="31" t="e">
        <f t="shared" si="2"/>
        <v>#VALUE!</v>
      </c>
      <c r="I71" s="68" t="e">
        <f t="shared" si="9"/>
        <v>#DIV/0!</v>
      </c>
      <c r="J71" s="32" t="e">
        <f t="shared" si="6"/>
        <v>#DIV/0!</v>
      </c>
      <c r="K71" s="31" t="e">
        <f t="shared" si="3"/>
        <v>#DIV/0!</v>
      </c>
      <c r="L71" s="30">
        <f t="shared" si="10"/>
        <v>332.57328990228012</v>
      </c>
      <c r="M71" s="30">
        <f t="shared" si="11"/>
        <v>245.16666666666666</v>
      </c>
    </row>
    <row r="72" spans="1:13" x14ac:dyDescent="0.25">
      <c r="A72" s="27"/>
      <c r="B72" s="29"/>
      <c r="C72" s="29">
        <v>4</v>
      </c>
      <c r="D72" s="14">
        <f t="shared" si="15"/>
        <v>0</v>
      </c>
      <c r="E72" s="14">
        <f t="shared" si="16"/>
        <v>0</v>
      </c>
      <c r="F72" s="30" t="str">
        <f t="shared" si="7"/>
        <v/>
      </c>
      <c r="G72" s="30" t="e">
        <f t="shared" si="17"/>
        <v>#VALUE!</v>
      </c>
      <c r="H72" s="31" t="e">
        <f t="shared" si="2"/>
        <v>#VALUE!</v>
      </c>
      <c r="I72" s="68" t="e">
        <f t="shared" si="9"/>
        <v>#DIV/0!</v>
      </c>
      <c r="J72" s="32" t="e">
        <f t="shared" si="6"/>
        <v>#DIV/0!</v>
      </c>
      <c r="K72" s="31" t="e">
        <f t="shared" si="3"/>
        <v>#DIV/0!</v>
      </c>
      <c r="L72" s="30">
        <f t="shared" si="10"/>
        <v>332.57328990228012</v>
      </c>
      <c r="M72" s="30">
        <f t="shared" si="11"/>
        <v>245.16666666666666</v>
      </c>
    </row>
    <row r="73" spans="1:13" x14ac:dyDescent="0.25">
      <c r="A73" s="27"/>
      <c r="B73" s="29"/>
      <c r="C73" s="29">
        <v>5</v>
      </c>
      <c r="D73" s="14">
        <f t="shared" si="15"/>
        <v>0</v>
      </c>
      <c r="E73" s="14">
        <f t="shared" si="16"/>
        <v>0</v>
      </c>
      <c r="F73" s="30" t="str">
        <f t="shared" si="7"/>
        <v/>
      </c>
      <c r="G73" s="30" t="e">
        <f t="shared" si="17"/>
        <v>#VALUE!</v>
      </c>
      <c r="H73" s="31" t="e">
        <f t="shared" si="2"/>
        <v>#VALUE!</v>
      </c>
      <c r="I73" s="68" t="e">
        <f t="shared" si="9"/>
        <v>#DIV/0!</v>
      </c>
      <c r="J73" s="32" t="e">
        <f t="shared" si="6"/>
        <v>#DIV/0!</v>
      </c>
      <c r="K73" s="31" t="e">
        <f t="shared" si="3"/>
        <v>#DIV/0!</v>
      </c>
      <c r="L73" s="30">
        <f t="shared" si="10"/>
        <v>332.57328990228012</v>
      </c>
      <c r="M73" s="30">
        <f t="shared" si="11"/>
        <v>245.16666666666666</v>
      </c>
    </row>
    <row r="74" spans="1:13" x14ac:dyDescent="0.25">
      <c r="A74" s="27"/>
      <c r="B74" s="29"/>
      <c r="C74" s="29">
        <v>6</v>
      </c>
      <c r="D74" s="14">
        <f t="shared" si="15"/>
        <v>0</v>
      </c>
      <c r="E74" s="14">
        <f t="shared" si="16"/>
        <v>0</v>
      </c>
      <c r="F74" s="30" t="str">
        <f t="shared" si="7"/>
        <v/>
      </c>
      <c r="G74" s="30" t="e">
        <f t="shared" si="17"/>
        <v>#VALUE!</v>
      </c>
      <c r="H74" s="31" t="e">
        <f t="shared" si="2"/>
        <v>#VALUE!</v>
      </c>
      <c r="I74" s="68" t="e">
        <f t="shared" si="9"/>
        <v>#DIV/0!</v>
      </c>
      <c r="J74" s="32" t="e">
        <f t="shared" si="6"/>
        <v>#DIV/0!</v>
      </c>
      <c r="K74" s="31" t="e">
        <f t="shared" si="3"/>
        <v>#DIV/0!</v>
      </c>
      <c r="L74" s="30">
        <f t="shared" si="10"/>
        <v>332.57328990228012</v>
      </c>
      <c r="M74" s="30">
        <f t="shared" si="11"/>
        <v>245.16666666666666</v>
      </c>
    </row>
    <row r="75" spans="1:13" x14ac:dyDescent="0.25">
      <c r="A75" s="27"/>
      <c r="B75" s="29"/>
      <c r="C75" s="29">
        <v>7</v>
      </c>
      <c r="D75" s="14">
        <f t="shared" si="15"/>
        <v>0</v>
      </c>
      <c r="E75" s="14">
        <f t="shared" si="16"/>
        <v>0</v>
      </c>
      <c r="F75" s="30" t="str">
        <f t="shared" si="7"/>
        <v/>
      </c>
      <c r="G75" s="30" t="e">
        <f t="shared" si="17"/>
        <v>#VALUE!</v>
      </c>
      <c r="H75" s="31" t="e">
        <f t="shared" si="2"/>
        <v>#VALUE!</v>
      </c>
      <c r="I75" s="68" t="e">
        <f t="shared" si="9"/>
        <v>#DIV/0!</v>
      </c>
      <c r="J75" s="32" t="e">
        <f t="shared" si="6"/>
        <v>#DIV/0!</v>
      </c>
      <c r="K75" s="31" t="e">
        <f t="shared" si="3"/>
        <v>#DIV/0!</v>
      </c>
      <c r="L75" s="30">
        <f t="shared" si="10"/>
        <v>332.57328990228012</v>
      </c>
      <c r="M75" s="30">
        <f t="shared" si="11"/>
        <v>245.16666666666666</v>
      </c>
    </row>
    <row r="76" spans="1:13" x14ac:dyDescent="0.25">
      <c r="A76" s="27"/>
      <c r="B76" s="29"/>
      <c r="C76" s="29">
        <v>8</v>
      </c>
      <c r="D76" s="14">
        <f t="shared" si="15"/>
        <v>0</v>
      </c>
      <c r="E76" s="14">
        <f t="shared" si="16"/>
        <v>0</v>
      </c>
      <c r="F76" s="30" t="str">
        <f t="shared" si="7"/>
        <v/>
      </c>
      <c r="G76" s="30" t="e">
        <f t="shared" si="17"/>
        <v>#VALUE!</v>
      </c>
      <c r="H76" s="31" t="e">
        <f t="shared" si="2"/>
        <v>#VALUE!</v>
      </c>
      <c r="I76" s="68" t="e">
        <f t="shared" si="9"/>
        <v>#DIV/0!</v>
      </c>
      <c r="J76" s="32" t="e">
        <f t="shared" si="6"/>
        <v>#DIV/0!</v>
      </c>
      <c r="K76" s="31" t="e">
        <f t="shared" si="3"/>
        <v>#DIV/0!</v>
      </c>
      <c r="L76" s="30">
        <f t="shared" si="10"/>
        <v>332.57328990228012</v>
      </c>
      <c r="M76" s="30">
        <f t="shared" si="11"/>
        <v>245.16666666666666</v>
      </c>
    </row>
    <row r="77" spans="1:13" x14ac:dyDescent="0.25">
      <c r="A77" s="27"/>
      <c r="B77" s="29"/>
      <c r="C77" s="29">
        <v>9</v>
      </c>
      <c r="D77" s="14">
        <f t="shared" si="15"/>
        <v>0</v>
      </c>
      <c r="E77" s="14">
        <f t="shared" si="16"/>
        <v>0</v>
      </c>
      <c r="F77" s="30" t="str">
        <f t="shared" si="7"/>
        <v/>
      </c>
      <c r="G77" s="30" t="e">
        <f t="shared" si="17"/>
        <v>#VALUE!</v>
      </c>
      <c r="H77" s="31" t="e">
        <f t="shared" si="2"/>
        <v>#VALUE!</v>
      </c>
      <c r="I77" s="68" t="e">
        <f t="shared" si="9"/>
        <v>#DIV/0!</v>
      </c>
      <c r="J77" s="32" t="e">
        <f t="shared" si="6"/>
        <v>#DIV/0!</v>
      </c>
      <c r="K77" s="31" t="e">
        <f t="shared" si="3"/>
        <v>#DIV/0!</v>
      </c>
      <c r="L77" s="30">
        <f t="shared" si="10"/>
        <v>332.57328990228012</v>
      </c>
      <c r="M77" s="30">
        <f t="shared" si="11"/>
        <v>245.16666666666666</v>
      </c>
    </row>
    <row r="78" spans="1:13" x14ac:dyDescent="0.25">
      <c r="A78" s="27"/>
      <c r="B78" s="29"/>
      <c r="C78" s="29">
        <v>10</v>
      </c>
      <c r="D78" s="14">
        <f t="shared" si="15"/>
        <v>0</v>
      </c>
      <c r="E78" s="14">
        <f t="shared" si="16"/>
        <v>0</v>
      </c>
      <c r="F78" s="30" t="str">
        <f t="shared" si="7"/>
        <v/>
      </c>
      <c r="G78" s="30" t="e">
        <f t="shared" si="17"/>
        <v>#VALUE!</v>
      </c>
      <c r="H78" s="31" t="e">
        <f t="shared" si="2"/>
        <v>#VALUE!</v>
      </c>
      <c r="I78" s="68" t="e">
        <f t="shared" si="9"/>
        <v>#DIV/0!</v>
      </c>
      <c r="J78" s="32" t="e">
        <f t="shared" si="6"/>
        <v>#DIV/0!</v>
      </c>
      <c r="K78" s="31" t="e">
        <f t="shared" si="3"/>
        <v>#DIV/0!</v>
      </c>
      <c r="L78" s="30">
        <f t="shared" si="10"/>
        <v>332.57328990228012</v>
      </c>
      <c r="M78" s="30">
        <f t="shared" si="11"/>
        <v>245.16666666666666</v>
      </c>
    </row>
    <row r="79" spans="1:13" x14ac:dyDescent="0.25">
      <c r="A79" s="27"/>
      <c r="B79" s="29"/>
      <c r="C79" s="29">
        <v>11</v>
      </c>
      <c r="D79" s="14">
        <f t="shared" si="15"/>
        <v>0</v>
      </c>
      <c r="E79" s="14">
        <f t="shared" si="16"/>
        <v>0</v>
      </c>
      <c r="F79" s="30" t="str">
        <f t="shared" si="7"/>
        <v/>
      </c>
      <c r="G79" s="30" t="e">
        <f t="shared" si="17"/>
        <v>#VALUE!</v>
      </c>
      <c r="H79" s="31" t="e">
        <f t="shared" si="2"/>
        <v>#VALUE!</v>
      </c>
      <c r="I79" s="68" t="e">
        <f t="shared" si="9"/>
        <v>#DIV/0!</v>
      </c>
      <c r="J79" s="32" t="e">
        <f t="shared" si="6"/>
        <v>#DIV/0!</v>
      </c>
      <c r="K79" s="31" t="e">
        <f t="shared" si="3"/>
        <v>#DIV/0!</v>
      </c>
      <c r="L79" s="30">
        <f t="shared" si="10"/>
        <v>332.57328990228012</v>
      </c>
      <c r="M79" s="30">
        <f t="shared" si="11"/>
        <v>245.16666666666666</v>
      </c>
    </row>
    <row r="80" spans="1:13" x14ac:dyDescent="0.25">
      <c r="A80" s="27"/>
      <c r="B80" s="29"/>
      <c r="C80" s="29">
        <v>12</v>
      </c>
      <c r="D80" s="14">
        <f t="shared" si="15"/>
        <v>0</v>
      </c>
      <c r="E80" s="14">
        <f t="shared" si="16"/>
        <v>0</v>
      </c>
      <c r="F80" s="30" t="str">
        <f t="shared" si="7"/>
        <v/>
      </c>
      <c r="G80" s="30" t="e">
        <f t="shared" si="17"/>
        <v>#VALUE!</v>
      </c>
      <c r="H80" s="31" t="e">
        <f t="shared" si="2"/>
        <v>#VALUE!</v>
      </c>
      <c r="I80" s="68" t="e">
        <f t="shared" si="9"/>
        <v>#DIV/0!</v>
      </c>
      <c r="J80" s="32" t="e">
        <f t="shared" si="6"/>
        <v>#DIV/0!</v>
      </c>
      <c r="K80" s="31" t="e">
        <f t="shared" si="3"/>
        <v>#DIV/0!</v>
      </c>
      <c r="L80" s="30">
        <f t="shared" si="10"/>
        <v>332.57328990228012</v>
      </c>
      <c r="M80" s="30">
        <f t="shared" si="11"/>
        <v>245.16666666666666</v>
      </c>
    </row>
    <row r="81" spans="1:13" x14ac:dyDescent="0.25">
      <c r="A81" s="27"/>
      <c r="B81" s="29"/>
      <c r="C81" s="29">
        <v>13</v>
      </c>
      <c r="D81" s="14">
        <f t="shared" si="15"/>
        <v>0</v>
      </c>
      <c r="E81" s="14">
        <f t="shared" si="16"/>
        <v>0</v>
      </c>
      <c r="F81" s="30" t="str">
        <f t="shared" si="7"/>
        <v/>
      </c>
      <c r="G81" s="30" t="e">
        <f t="shared" si="17"/>
        <v>#VALUE!</v>
      </c>
      <c r="H81" s="31" t="e">
        <f t="shared" si="2"/>
        <v>#VALUE!</v>
      </c>
      <c r="I81" s="68" t="e">
        <f t="shared" si="9"/>
        <v>#DIV/0!</v>
      </c>
      <c r="J81" s="32" t="e">
        <f t="shared" si="6"/>
        <v>#DIV/0!</v>
      </c>
      <c r="K81" s="31" t="e">
        <f t="shared" si="3"/>
        <v>#DIV/0!</v>
      </c>
      <c r="L81" s="30">
        <f t="shared" si="10"/>
        <v>332.57328990228012</v>
      </c>
      <c r="M81" s="30">
        <f t="shared" si="11"/>
        <v>245.16666666666666</v>
      </c>
    </row>
    <row r="82" spans="1:13" x14ac:dyDescent="0.25">
      <c r="A82" s="27"/>
      <c r="B82" s="29"/>
      <c r="C82" s="29">
        <v>14</v>
      </c>
      <c r="D82" s="14">
        <f t="shared" si="15"/>
        <v>0</v>
      </c>
      <c r="E82" s="14">
        <f t="shared" si="16"/>
        <v>0</v>
      </c>
      <c r="F82" s="30" t="str">
        <f t="shared" si="7"/>
        <v/>
      </c>
      <c r="G82" s="30" t="e">
        <f t="shared" si="17"/>
        <v>#VALUE!</v>
      </c>
      <c r="H82" s="31" t="e">
        <f t="shared" si="2"/>
        <v>#VALUE!</v>
      </c>
      <c r="I82" s="68" t="e">
        <f t="shared" si="9"/>
        <v>#DIV/0!</v>
      </c>
      <c r="J82" s="32" t="e">
        <f t="shared" si="6"/>
        <v>#DIV/0!</v>
      </c>
      <c r="K82" s="31" t="e">
        <f t="shared" si="3"/>
        <v>#DIV/0!</v>
      </c>
      <c r="L82" s="30">
        <f t="shared" si="10"/>
        <v>332.57328990228012</v>
      </c>
      <c r="M82" s="30">
        <f t="shared" si="11"/>
        <v>245.16666666666666</v>
      </c>
    </row>
    <row r="83" spans="1:13" x14ac:dyDescent="0.25">
      <c r="A83" s="27"/>
      <c r="B83" s="29"/>
      <c r="C83" s="29">
        <v>15</v>
      </c>
      <c r="D83" s="14">
        <f t="shared" si="15"/>
        <v>0</v>
      </c>
      <c r="E83" s="14">
        <f t="shared" si="16"/>
        <v>0</v>
      </c>
      <c r="F83" s="30" t="str">
        <f t="shared" si="7"/>
        <v/>
      </c>
      <c r="G83" s="30" t="e">
        <f t="shared" si="17"/>
        <v>#VALUE!</v>
      </c>
      <c r="H83" s="31" t="e">
        <f t="shared" si="2"/>
        <v>#VALUE!</v>
      </c>
      <c r="I83" s="68" t="e">
        <f t="shared" si="9"/>
        <v>#DIV/0!</v>
      </c>
      <c r="J83" s="32" t="e">
        <f t="shared" si="6"/>
        <v>#DIV/0!</v>
      </c>
      <c r="K83" s="31" t="e">
        <f t="shared" si="3"/>
        <v>#DIV/0!</v>
      </c>
      <c r="L83" s="30">
        <f t="shared" si="10"/>
        <v>332.57328990228012</v>
      </c>
      <c r="M83" s="30">
        <f t="shared" si="11"/>
        <v>245.16666666666666</v>
      </c>
    </row>
  </sheetData>
  <mergeCells count="18">
    <mergeCell ref="A37:C38"/>
    <mergeCell ref="A1:G1"/>
    <mergeCell ref="D2:D3"/>
    <mergeCell ref="E2:E3"/>
    <mergeCell ref="F2:F3"/>
    <mergeCell ref="A6:A7"/>
    <mergeCell ref="B6:B7"/>
    <mergeCell ref="C6:C7"/>
    <mergeCell ref="E37:E39"/>
    <mergeCell ref="F37:F39"/>
    <mergeCell ref="D37:D39"/>
    <mergeCell ref="M38:M39"/>
    <mergeCell ref="G37:G39"/>
    <mergeCell ref="L38:L39"/>
    <mergeCell ref="H37:H39"/>
    <mergeCell ref="I37:I39"/>
    <mergeCell ref="J37:J39"/>
    <mergeCell ref="K37:K39"/>
  </mergeCells>
  <conditionalFormatting sqref="F41:F56">
    <cfRule type="cellIs" dxfId="59" priority="28" operator="lessThan">
      <formula>$E$4</formula>
    </cfRule>
  </conditionalFormatting>
  <conditionalFormatting sqref="F41:F56">
    <cfRule type="cellIs" dxfId="58" priority="29" operator="greaterThan">
      <formula>$E$4</formula>
    </cfRule>
  </conditionalFormatting>
  <conditionalFormatting sqref="G41:H56 L40:L56">
    <cfRule type="cellIs" dxfId="57" priority="30" operator="lessThan">
      <formula>0</formula>
    </cfRule>
  </conditionalFormatting>
  <conditionalFormatting sqref="G41:H56 L40:L56">
    <cfRule type="cellIs" dxfId="56" priority="32" operator="greaterThan">
      <formula>0</formula>
    </cfRule>
  </conditionalFormatting>
  <conditionalFormatting sqref="I41:I56">
    <cfRule type="cellIs" dxfId="55" priority="33" operator="greaterThan">
      <formula>$E$2</formula>
    </cfRule>
  </conditionalFormatting>
  <conditionalFormatting sqref="I41:I56">
    <cfRule type="cellIs" dxfId="54" priority="34" operator="lessThan">
      <formula>$E$2</formula>
    </cfRule>
  </conditionalFormatting>
  <conditionalFormatting sqref="J41:K56">
    <cfRule type="cellIs" dxfId="53" priority="35" operator="greaterThan">
      <formula>0</formula>
    </cfRule>
  </conditionalFormatting>
  <conditionalFormatting sqref="J41:K56">
    <cfRule type="cellIs" dxfId="52" priority="36" operator="lessThan">
      <formula>0</formula>
    </cfRule>
  </conditionalFormatting>
  <conditionalFormatting sqref="M40:M56">
    <cfRule type="cellIs" dxfId="51" priority="25" operator="lessThan">
      <formula>0</formula>
    </cfRule>
  </conditionalFormatting>
  <conditionalFormatting sqref="M40:M56">
    <cfRule type="cellIs" dxfId="50" priority="26" operator="greaterThan">
      <formula>0</formula>
    </cfRule>
  </conditionalFormatting>
  <conditionalFormatting sqref="F40">
    <cfRule type="cellIs" dxfId="49" priority="17" operator="lessThan">
      <formula>$E$4</formula>
    </cfRule>
  </conditionalFormatting>
  <conditionalFormatting sqref="F40">
    <cfRule type="cellIs" dxfId="48" priority="18" operator="greaterThan">
      <formula>$E$4</formula>
    </cfRule>
  </conditionalFormatting>
  <conditionalFormatting sqref="G40:H40">
    <cfRule type="cellIs" dxfId="47" priority="19" operator="lessThan">
      <formula>0</formula>
    </cfRule>
  </conditionalFormatting>
  <conditionalFormatting sqref="G40:H40">
    <cfRule type="cellIs" dxfId="46" priority="20" operator="greaterThan">
      <formula>0</formula>
    </cfRule>
  </conditionalFormatting>
  <conditionalFormatting sqref="I40">
    <cfRule type="cellIs" dxfId="45" priority="21" operator="greaterThan">
      <formula>$E$2</formula>
    </cfRule>
  </conditionalFormatting>
  <conditionalFormatting sqref="I40">
    <cfRule type="cellIs" dxfId="44" priority="22" operator="lessThan">
      <formula>$E$2</formula>
    </cfRule>
  </conditionalFormatting>
  <conditionalFormatting sqref="J40:K40">
    <cfRule type="cellIs" dxfId="43" priority="23" operator="greaterThan">
      <formula>0</formula>
    </cfRule>
  </conditionalFormatting>
  <conditionalFormatting sqref="J40:K40">
    <cfRule type="cellIs" dxfId="42" priority="24" operator="lessThan">
      <formula>0</formula>
    </cfRule>
  </conditionalFormatting>
  <conditionalFormatting sqref="F57:F83">
    <cfRule type="cellIs" dxfId="41" priority="7" operator="lessThan">
      <formula>$E$4</formula>
    </cfRule>
  </conditionalFormatting>
  <conditionalFormatting sqref="F57:F83">
    <cfRule type="cellIs" dxfId="40" priority="8" operator="greaterThan">
      <formula>$E$4</formula>
    </cfRule>
  </conditionalFormatting>
  <conditionalFormatting sqref="G57:H83 L57:L83">
    <cfRule type="cellIs" dxfId="39" priority="9" operator="lessThan">
      <formula>0</formula>
    </cfRule>
  </conditionalFormatting>
  <conditionalFormatting sqref="G57:H83 L57:L83">
    <cfRule type="cellIs" dxfId="38" priority="10" operator="greaterThan">
      <formula>0</formula>
    </cfRule>
  </conditionalFormatting>
  <conditionalFormatting sqref="I57:I83">
    <cfRule type="cellIs" dxfId="37" priority="11" operator="greaterThan">
      <formula>$E$2</formula>
    </cfRule>
  </conditionalFormatting>
  <conditionalFormatting sqref="I57:I83">
    <cfRule type="cellIs" dxfId="36" priority="12" operator="lessThan">
      <formula>$E$2</formula>
    </cfRule>
  </conditionalFormatting>
  <conditionalFormatting sqref="J57:K83">
    <cfRule type="cellIs" dxfId="35" priority="13" operator="greaterThan">
      <formula>0</formula>
    </cfRule>
  </conditionalFormatting>
  <conditionalFormatting sqref="J57:K83">
    <cfRule type="cellIs" dxfId="34" priority="14" operator="lessThan">
      <formula>0</formula>
    </cfRule>
  </conditionalFormatting>
  <conditionalFormatting sqref="M57:M83">
    <cfRule type="cellIs" dxfId="33" priority="5" operator="lessThan">
      <formula>0</formula>
    </cfRule>
  </conditionalFormatting>
  <conditionalFormatting sqref="M57:M83">
    <cfRule type="cellIs" dxfId="32" priority="6" operator="greaterThan">
      <formula>0</formula>
    </cfRule>
  </conditionalFormatting>
  <conditionalFormatting sqref="D10">
    <cfRule type="cellIs" dxfId="31" priority="3" operator="greaterThan">
      <formula>$E$4</formula>
    </cfRule>
    <cfRule type="cellIs" dxfId="30" priority="4" operator="lessThan">
      <formula>$E$4</formula>
    </cfRule>
  </conditionalFormatting>
  <conditionalFormatting sqref="D11">
    <cfRule type="cellIs" dxfId="29" priority="1" operator="lessThan">
      <formula>$E$2</formula>
    </cfRule>
    <cfRule type="cellIs" dxfId="28" priority="2" operator="greaterThan">
      <formula>$E$2</formula>
    </cfRule>
  </conditionalFormatting>
  <pageMargins left="0.7" right="0.7" top="0.75" bottom="0.75" header="0.51180555555555496" footer="0.51180555555555496"/>
  <pageSetup paperSize="9" firstPageNumber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55"/>
  <sheetViews>
    <sheetView tabSelected="1" topLeftCell="A10" zoomScaleNormal="100" workbookViewId="0">
      <selection activeCell="A37" sqref="A37"/>
    </sheetView>
  </sheetViews>
  <sheetFormatPr baseColWidth="10" defaultColWidth="9.140625" defaultRowHeight="15" x14ac:dyDescent="0.25"/>
  <cols>
    <col min="1" max="1" width="30.140625"/>
    <col min="2" max="2" width="15.5703125" bestFit="1" customWidth="1"/>
    <col min="3" max="3" width="11.85546875" customWidth="1"/>
    <col min="4" max="4" width="13.28515625" customWidth="1"/>
    <col min="5" max="5" width="33.42578125" customWidth="1"/>
    <col min="6" max="6" width="19.5703125" customWidth="1"/>
    <col min="7" max="7" width="16" bestFit="1" customWidth="1"/>
    <col min="8" max="8" width="24" bestFit="1" customWidth="1"/>
    <col min="9" max="10" width="21.140625" customWidth="1"/>
    <col min="11" max="11" width="19.5703125" bestFit="1" customWidth="1"/>
    <col min="12" max="12" width="11.28515625" customWidth="1"/>
    <col min="13" max="13" width="8.7109375"/>
    <col min="14" max="14" width="11" customWidth="1"/>
    <col min="15" max="16" width="8.7109375"/>
    <col min="17" max="17" width="28.28515625" bestFit="1" customWidth="1"/>
    <col min="18" max="18" width="8.7109375"/>
    <col min="19" max="19" width="10.85546875" customWidth="1"/>
    <col min="20" max="20" width="9.42578125" bestFit="1" customWidth="1"/>
    <col min="21" max="21" width="10.42578125" bestFit="1" customWidth="1"/>
    <col min="22" max="1026" width="8.7109375"/>
  </cols>
  <sheetData>
    <row r="1" spans="1:46" ht="27" thickBot="1" x14ac:dyDescent="0.3">
      <c r="A1" s="138" t="s">
        <v>41</v>
      </c>
      <c r="B1" s="138"/>
      <c r="C1" s="138"/>
      <c r="D1" s="138"/>
      <c r="E1" s="138"/>
      <c r="F1" s="138"/>
      <c r="G1" s="138"/>
      <c r="Q1" s="123" t="s">
        <v>89</v>
      </c>
      <c r="R1" s="124"/>
      <c r="S1" s="125"/>
    </row>
    <row r="2" spans="1:46" ht="15.75" x14ac:dyDescent="0.25">
      <c r="A2" s="33" t="s">
        <v>42</v>
      </c>
      <c r="B2" s="34">
        <v>11000</v>
      </c>
      <c r="C2" s="35" t="s">
        <v>5</v>
      </c>
      <c r="E2" s="80" t="s">
        <v>88</v>
      </c>
      <c r="F2" s="81"/>
      <c r="G2" s="74"/>
      <c r="Q2" s="14"/>
      <c r="R2" s="126">
        <v>2019</v>
      </c>
      <c r="S2" s="126">
        <v>2020</v>
      </c>
      <c r="T2" s="126">
        <v>2021</v>
      </c>
      <c r="U2" s="126">
        <v>2022</v>
      </c>
      <c r="V2" s="126">
        <v>2023</v>
      </c>
      <c r="W2" s="126">
        <v>2024</v>
      </c>
      <c r="X2" s="126">
        <v>2025</v>
      </c>
      <c r="Y2" s="126">
        <v>2026</v>
      </c>
      <c r="Z2" s="126">
        <v>2027</v>
      </c>
      <c r="AA2" s="126">
        <v>2028</v>
      </c>
      <c r="AB2" s="126">
        <v>2029</v>
      </c>
      <c r="AC2" s="126">
        <v>2030</v>
      </c>
      <c r="AD2" s="126">
        <v>2031</v>
      </c>
      <c r="AE2" s="126">
        <v>2032</v>
      </c>
      <c r="AF2" s="126">
        <v>2033</v>
      </c>
      <c r="AG2" s="126">
        <v>2034</v>
      </c>
      <c r="AH2" s="126">
        <v>2035</v>
      </c>
      <c r="AI2" s="126">
        <v>2036</v>
      </c>
      <c r="AJ2" s="126">
        <v>2037</v>
      </c>
      <c r="AK2" s="126">
        <v>2038</v>
      </c>
      <c r="AL2" s="126">
        <v>2039</v>
      </c>
      <c r="AM2" s="126">
        <v>2040</v>
      </c>
      <c r="AN2" s="126">
        <v>2041</v>
      </c>
      <c r="AO2" s="126">
        <v>2042</v>
      </c>
      <c r="AP2" s="126">
        <v>2043</v>
      </c>
      <c r="AQ2" s="126">
        <v>2044</v>
      </c>
      <c r="AR2" s="126">
        <v>2045</v>
      </c>
      <c r="AS2" s="126">
        <v>2046</v>
      </c>
      <c r="AT2" s="126">
        <v>2047</v>
      </c>
    </row>
    <row r="3" spans="1:46" x14ac:dyDescent="0.25">
      <c r="A3" s="5" t="s">
        <v>43</v>
      </c>
      <c r="B3" s="36">
        <f>B2/12</f>
        <v>916.66666666666663</v>
      </c>
      <c r="C3" s="37" t="s">
        <v>5</v>
      </c>
      <c r="E3" s="7" t="s">
        <v>44</v>
      </c>
      <c r="F3" s="105">
        <v>110</v>
      </c>
      <c r="G3" s="100"/>
      <c r="Q3" s="127" t="s">
        <v>90</v>
      </c>
      <c r="R3" s="128">
        <v>0</v>
      </c>
      <c r="S3" s="128"/>
      <c r="T3" s="128">
        <v>9.9000000000000005E-2</v>
      </c>
      <c r="U3" s="128">
        <v>0.13619999999999999</v>
      </c>
      <c r="V3" s="128"/>
      <c r="W3" s="128"/>
      <c r="X3" s="128"/>
      <c r="Y3" s="128"/>
      <c r="Z3" s="128"/>
      <c r="AA3" s="128"/>
      <c r="AB3" s="128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</row>
    <row r="4" spans="1:46" x14ac:dyDescent="0.25">
      <c r="A4" s="5" t="s">
        <v>45</v>
      </c>
      <c r="B4" s="70">
        <v>0.13619999999999999</v>
      </c>
      <c r="C4">
        <f>B4*100</f>
        <v>13.62</v>
      </c>
      <c r="D4" t="s">
        <v>46</v>
      </c>
      <c r="E4" s="7" t="s">
        <v>47</v>
      </c>
      <c r="F4" s="75">
        <f>F3*12</f>
        <v>1320</v>
      </c>
      <c r="G4" s="8"/>
      <c r="Q4" s="126" t="s">
        <v>91</v>
      </c>
      <c r="R4" s="128"/>
      <c r="S4" s="128"/>
      <c r="T4" s="128">
        <v>0.14760000000000001</v>
      </c>
      <c r="U4" s="128">
        <v>0.14760000000000001</v>
      </c>
      <c r="V4" s="128"/>
      <c r="W4" s="128"/>
      <c r="X4" s="128"/>
      <c r="Y4" s="128"/>
      <c r="Z4" s="128"/>
      <c r="AA4" s="128"/>
      <c r="AB4" s="128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</row>
    <row r="5" spans="1:46" x14ac:dyDescent="0.25">
      <c r="A5" s="33" t="s">
        <v>48</v>
      </c>
      <c r="B5" s="6">
        <v>125.88</v>
      </c>
      <c r="E5" s="7" t="str">
        <f>"- Grundpreis"</f>
        <v>- Grundpreis</v>
      </c>
      <c r="F5" s="76">
        <f>B5</f>
        <v>125.88</v>
      </c>
      <c r="G5" s="8"/>
      <c r="Q5" s="126" t="s">
        <v>94</v>
      </c>
      <c r="R5" s="128">
        <f t="shared" ref="R5:T5" si="0">R3+R4</f>
        <v>0</v>
      </c>
      <c r="S5" s="128">
        <f t="shared" si="0"/>
        <v>0</v>
      </c>
      <c r="T5" s="128">
        <f t="shared" si="0"/>
        <v>0.24660000000000001</v>
      </c>
      <c r="U5" s="128">
        <f>U3+U4</f>
        <v>0.2838</v>
      </c>
      <c r="V5" s="128">
        <f t="shared" ref="V5:AB5" si="1">V3+V4</f>
        <v>0</v>
      </c>
      <c r="W5" s="128">
        <f t="shared" si="1"/>
        <v>0</v>
      </c>
      <c r="X5" s="128">
        <f t="shared" si="1"/>
        <v>0</v>
      </c>
      <c r="Y5" s="128">
        <f t="shared" si="1"/>
        <v>0</v>
      </c>
      <c r="Z5" s="128">
        <f t="shared" si="1"/>
        <v>0</v>
      </c>
      <c r="AA5" s="128">
        <f t="shared" si="1"/>
        <v>0</v>
      </c>
      <c r="AB5" s="128">
        <f t="shared" si="1"/>
        <v>0</v>
      </c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</row>
    <row r="6" spans="1:46" x14ac:dyDescent="0.25">
      <c r="A6" s="33" t="s">
        <v>49</v>
      </c>
      <c r="B6" s="31">
        <f>(B2*B4)+B5</f>
        <v>1624.08</v>
      </c>
      <c r="E6" s="7" t="str">
        <f>"= Summe im Jahr"</f>
        <v>= Summe im Jahr</v>
      </c>
      <c r="F6" s="75">
        <f>F4-F5</f>
        <v>1194.1199999999999</v>
      </c>
      <c r="G6" s="8"/>
      <c r="Q6" s="126" t="s">
        <v>95</v>
      </c>
      <c r="R6" s="129"/>
      <c r="S6" s="129"/>
      <c r="T6" s="129">
        <v>125.88</v>
      </c>
      <c r="U6" s="129">
        <v>125.88</v>
      </c>
      <c r="V6" s="129"/>
      <c r="W6" s="129"/>
      <c r="X6" s="129"/>
      <c r="Y6" s="129"/>
      <c r="Z6" s="129"/>
      <c r="AA6" s="129"/>
      <c r="AB6" s="129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</row>
    <row r="7" spans="1:46" x14ac:dyDescent="0.25">
      <c r="A7" s="33" t="s">
        <v>50</v>
      </c>
      <c r="B7" s="31">
        <f>B6/12</f>
        <v>135.34</v>
      </c>
      <c r="E7" s="7" t="s">
        <v>51</v>
      </c>
      <c r="F7" s="77">
        <f>B4</f>
        <v>0.13619999999999999</v>
      </c>
      <c r="G7" s="8"/>
      <c r="Q7" s="14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</row>
    <row r="8" spans="1:46" x14ac:dyDescent="0.25">
      <c r="A8" s="33" t="s">
        <v>52</v>
      </c>
      <c r="B8" s="6">
        <v>0</v>
      </c>
      <c r="E8" s="7" t="s">
        <v>53</v>
      </c>
      <c r="F8" s="78">
        <f>F6/F7</f>
        <v>8767.4008810572686</v>
      </c>
      <c r="G8" s="8" t="s">
        <v>87</v>
      </c>
      <c r="Q8" s="126" t="s">
        <v>92</v>
      </c>
      <c r="R8" s="14"/>
      <c r="S8" s="14"/>
      <c r="T8" s="14"/>
      <c r="U8" s="14"/>
      <c r="V8" s="128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</row>
    <row r="9" spans="1:46" ht="15.75" thickBot="1" x14ac:dyDescent="0.3">
      <c r="A9" s="33" t="s">
        <v>55</v>
      </c>
      <c r="B9" s="31">
        <f>B6-B8</f>
        <v>1624.08</v>
      </c>
      <c r="E9" s="18" t="s">
        <v>56</v>
      </c>
      <c r="F9" s="79">
        <f>F8/12</f>
        <v>730.61674008810576</v>
      </c>
      <c r="G9" s="21" t="s">
        <v>87</v>
      </c>
      <c r="V9" s="120"/>
    </row>
    <row r="10" spans="1:46" ht="15.75" thickBot="1" x14ac:dyDescent="0.3">
      <c r="A10" s="33" t="s">
        <v>57</v>
      </c>
      <c r="B10" s="31">
        <f>B9/12</f>
        <v>135.34</v>
      </c>
      <c r="E10" s="116" t="s">
        <v>101</v>
      </c>
      <c r="F10" s="117">
        <f>F8-C19</f>
        <v>-3019.6709065234136</v>
      </c>
      <c r="G10" s="118" t="s">
        <v>87</v>
      </c>
      <c r="V10" s="119"/>
    </row>
    <row r="11" spans="1:46" x14ac:dyDescent="0.25">
      <c r="A11" s="33" t="s">
        <v>58</v>
      </c>
      <c r="B11" s="39">
        <f>B6/B2</f>
        <v>0.14764363636363637</v>
      </c>
    </row>
    <row r="12" spans="1:46" x14ac:dyDescent="0.25">
      <c r="A12" s="33" t="s">
        <v>59</v>
      </c>
      <c r="B12" s="39">
        <f>B9/B2</f>
        <v>0.14764363636363637</v>
      </c>
      <c r="E12" s="130" t="s">
        <v>96</v>
      </c>
      <c r="H12" s="67"/>
    </row>
    <row r="13" spans="1:46" x14ac:dyDescent="0.25">
      <c r="A13" s="121" t="s">
        <v>93</v>
      </c>
      <c r="B13" s="122">
        <f>B11+B4</f>
        <v>0.28384363636363635</v>
      </c>
      <c r="E13" s="130" t="s">
        <v>97</v>
      </c>
      <c r="H13" s="67"/>
    </row>
    <row r="14" spans="1:46" x14ac:dyDescent="0.25">
      <c r="A14" s="33" t="s">
        <v>60</v>
      </c>
      <c r="B14" s="104">
        <v>10</v>
      </c>
      <c r="E14" s="130" t="s">
        <v>98</v>
      </c>
      <c r="F14" s="131">
        <f>(F10*B13*-1)</f>
        <v>857.11437072908393</v>
      </c>
      <c r="H14" s="67"/>
    </row>
    <row r="15" spans="1:46" x14ac:dyDescent="0.25">
      <c r="A15" s="33" t="s">
        <v>61</v>
      </c>
      <c r="B15" s="104">
        <v>1</v>
      </c>
      <c r="H15" s="67"/>
    </row>
    <row r="16" spans="1:46" x14ac:dyDescent="0.25">
      <c r="A16" s="22"/>
      <c r="B16" s="40"/>
      <c r="E16" s="130" t="s">
        <v>102</v>
      </c>
      <c r="F16" s="119">
        <f>C19*F7/12</f>
        <v>133.78326478904071</v>
      </c>
      <c r="H16" s="67"/>
    </row>
    <row r="17" spans="1:11" x14ac:dyDescent="0.25">
      <c r="A17" s="157" t="s">
        <v>29</v>
      </c>
      <c r="B17" s="157"/>
      <c r="G17" s="73"/>
      <c r="H17" s="67"/>
    </row>
    <row r="18" spans="1:11" ht="18.75" customHeight="1" x14ac:dyDescent="0.25">
      <c r="A18" t="s">
        <v>62</v>
      </c>
      <c r="C18" s="38">
        <f>AVERAGE(E25:E55)</f>
        <v>935.48188790322865</v>
      </c>
      <c r="D18" t="s">
        <v>54</v>
      </c>
      <c r="H18" s="66"/>
    </row>
    <row r="19" spans="1:11" x14ac:dyDescent="0.25">
      <c r="A19" t="s">
        <v>63</v>
      </c>
      <c r="B19" s="106">
        <v>0.05</v>
      </c>
      <c r="C19" s="73">
        <f>C18*12*(100%+B19)</f>
        <v>11787.071787580682</v>
      </c>
      <c r="D19" t="s">
        <v>54</v>
      </c>
    </row>
    <row r="20" spans="1:11" x14ac:dyDescent="0.25">
      <c r="C20" s="69"/>
      <c r="D20" s="73"/>
    </row>
    <row r="21" spans="1:11" x14ac:dyDescent="0.25">
      <c r="C21" s="69"/>
      <c r="D21" s="73"/>
    </row>
    <row r="22" spans="1:11" ht="15.75" thickBot="1" x14ac:dyDescent="0.3">
      <c r="A22" t="s">
        <v>64</v>
      </c>
    </row>
    <row r="23" spans="1:11" ht="39" customHeight="1" thickBot="1" x14ac:dyDescent="0.3">
      <c r="A23" s="155" t="s">
        <v>40</v>
      </c>
      <c r="B23" s="153" t="s">
        <v>99</v>
      </c>
      <c r="C23" s="156" t="s">
        <v>100</v>
      </c>
      <c r="D23" s="153" t="s">
        <v>32</v>
      </c>
      <c r="E23" s="154" t="s">
        <v>66</v>
      </c>
      <c r="F23" s="154" t="s">
        <v>67</v>
      </c>
      <c r="G23" s="153" t="s">
        <v>68</v>
      </c>
      <c r="H23" s="154" t="s">
        <v>69</v>
      </c>
      <c r="I23" s="153" t="s">
        <v>85</v>
      </c>
      <c r="J23" s="158" t="s">
        <v>86</v>
      </c>
      <c r="K23" s="153" t="s">
        <v>84</v>
      </c>
    </row>
    <row r="24" spans="1:11" ht="21" customHeight="1" thickBot="1" x14ac:dyDescent="0.3">
      <c r="A24" s="155"/>
      <c r="B24" s="153"/>
      <c r="C24" s="153"/>
      <c r="D24" s="153"/>
      <c r="E24" s="153"/>
      <c r="F24" s="153"/>
      <c r="G24" s="153"/>
      <c r="H24" s="153"/>
      <c r="I24" s="153"/>
      <c r="J24" s="159"/>
      <c r="K24" s="153"/>
    </row>
    <row r="25" spans="1:11" x14ac:dyDescent="0.25">
      <c r="A25" s="41">
        <v>43344</v>
      </c>
      <c r="B25" s="103">
        <v>0</v>
      </c>
      <c r="C25" s="102">
        <f t="shared" ref="C25" si="2">B25-B24</f>
        <v>0</v>
      </c>
      <c r="D25" s="102">
        <v>0</v>
      </c>
      <c r="E25" s="102">
        <v>0</v>
      </c>
      <c r="F25" s="102">
        <v>0</v>
      </c>
      <c r="G25" s="115">
        <v>0</v>
      </c>
      <c r="H25" s="102">
        <v>0</v>
      </c>
      <c r="I25" s="102">
        <f>$B$3</f>
        <v>916.66666666666663</v>
      </c>
      <c r="J25" s="102">
        <f>$F$9</f>
        <v>730.61674008810576</v>
      </c>
      <c r="K25" s="102">
        <f t="shared" ref="K25:K55" si="3">$C$18</f>
        <v>935.48188790322865</v>
      </c>
    </row>
    <row r="26" spans="1:11" x14ac:dyDescent="0.25">
      <c r="A26" s="41">
        <v>43421</v>
      </c>
      <c r="B26" s="103">
        <v>228.77500000000001</v>
      </c>
      <c r="C26" s="102">
        <f>(B26-B25)*$B$14*$B$15</f>
        <v>2287.75</v>
      </c>
      <c r="D26" s="102">
        <f t="shared" ref="D26:D55" si="4">A26-A25</f>
        <v>77</v>
      </c>
      <c r="E26" s="102">
        <f>IF(A26="","",30*C26/D26)</f>
        <v>891.33116883116884</v>
      </c>
      <c r="F26" s="102">
        <f t="shared" ref="F26:F36" si="5">B$3-E26</f>
        <v>25.33549783549779</v>
      </c>
      <c r="G26" s="115">
        <f t="shared" ref="G26:G36" si="6">F26*B$12</f>
        <v>3.740625029515932</v>
      </c>
      <c r="H26" s="102">
        <f>E26*12</f>
        <v>10695.974025974027</v>
      </c>
      <c r="I26" s="102">
        <f>$B$3</f>
        <v>916.66666666666663</v>
      </c>
      <c r="J26" s="102">
        <f t="shared" ref="J26:J55" si="7">$F$9</f>
        <v>730.61674008810576</v>
      </c>
      <c r="K26" s="102">
        <f t="shared" si="3"/>
        <v>935.48188790322865</v>
      </c>
    </row>
    <row r="27" spans="1:11" x14ac:dyDescent="0.25">
      <c r="A27" s="41">
        <v>43444</v>
      </c>
      <c r="B27" s="103">
        <v>392.065</v>
      </c>
      <c r="C27" s="102">
        <f t="shared" ref="C27:C55" si="8">(B27-B26)*$B$14*$B$15</f>
        <v>1632.8999999999999</v>
      </c>
      <c r="D27" s="102">
        <f t="shared" si="4"/>
        <v>23</v>
      </c>
      <c r="E27" s="102">
        <f t="shared" ref="E27:E55" si="9">IF(A27="","",30*C27/D27)</f>
        <v>2129.869565217391</v>
      </c>
      <c r="F27" s="102">
        <f t="shared" si="5"/>
        <v>-1213.2028985507245</v>
      </c>
      <c r="G27" s="115">
        <f t="shared" si="6"/>
        <v>-179.12168758893279</v>
      </c>
      <c r="H27" s="102">
        <f t="shared" ref="H27:H36" si="10">E27*12</f>
        <v>25558.434782608692</v>
      </c>
      <c r="I27" s="102">
        <f t="shared" ref="I27:I55" si="11">$B$3</f>
        <v>916.66666666666663</v>
      </c>
      <c r="J27" s="102">
        <f t="shared" si="7"/>
        <v>730.61674008810576</v>
      </c>
      <c r="K27" s="102">
        <f t="shared" si="3"/>
        <v>935.48188790322865</v>
      </c>
    </row>
    <row r="28" spans="1:11" x14ac:dyDescent="0.25">
      <c r="A28" s="41">
        <v>43472</v>
      </c>
      <c r="B28" s="103">
        <v>554.08699999999999</v>
      </c>
      <c r="C28" s="102">
        <f t="shared" si="8"/>
        <v>1620.2199999999998</v>
      </c>
      <c r="D28" s="102">
        <f t="shared" si="4"/>
        <v>28</v>
      </c>
      <c r="E28" s="102">
        <f t="shared" si="9"/>
        <v>1735.9499999999996</v>
      </c>
      <c r="F28" s="102">
        <f t="shared" si="5"/>
        <v>-819.28333333333296</v>
      </c>
      <c r="G28" s="115">
        <f t="shared" si="6"/>
        <v>-120.96197054545449</v>
      </c>
      <c r="H28" s="102">
        <f t="shared" si="10"/>
        <v>20831.399999999994</v>
      </c>
      <c r="I28" s="102">
        <f t="shared" si="11"/>
        <v>916.66666666666663</v>
      </c>
      <c r="J28" s="102">
        <f t="shared" si="7"/>
        <v>730.61674008810576</v>
      </c>
      <c r="K28" s="102">
        <f t="shared" si="3"/>
        <v>935.48188790322865</v>
      </c>
    </row>
    <row r="29" spans="1:11" x14ac:dyDescent="0.25">
      <c r="A29" s="41">
        <v>43484</v>
      </c>
      <c r="B29" s="103">
        <v>614.30999999999995</v>
      </c>
      <c r="C29" s="102">
        <f t="shared" si="8"/>
        <v>602.22999999999956</v>
      </c>
      <c r="D29" s="102">
        <f t="shared" si="4"/>
        <v>12</v>
      </c>
      <c r="E29" s="102">
        <f t="shared" si="9"/>
        <v>1505.5749999999989</v>
      </c>
      <c r="F29" s="102">
        <f t="shared" si="5"/>
        <v>-588.90833333333228</v>
      </c>
      <c r="G29" s="115">
        <f t="shared" si="6"/>
        <v>-86.948567818181658</v>
      </c>
      <c r="H29" s="102">
        <f t="shared" si="10"/>
        <v>18066.899999999987</v>
      </c>
      <c r="I29" s="102">
        <f t="shared" si="11"/>
        <v>916.66666666666663</v>
      </c>
      <c r="J29" s="102">
        <f t="shared" si="7"/>
        <v>730.61674008810576</v>
      </c>
      <c r="K29" s="102">
        <f t="shared" si="3"/>
        <v>935.48188790322865</v>
      </c>
    </row>
    <row r="30" spans="1:11" x14ac:dyDescent="0.25">
      <c r="A30" s="41">
        <v>43519</v>
      </c>
      <c r="B30" s="103">
        <v>781.42</v>
      </c>
      <c r="C30" s="102">
        <f t="shared" si="8"/>
        <v>1671.1000000000001</v>
      </c>
      <c r="D30" s="102">
        <f t="shared" si="4"/>
        <v>35</v>
      </c>
      <c r="E30" s="102">
        <f t="shared" si="9"/>
        <v>1432.3714285714289</v>
      </c>
      <c r="F30" s="102">
        <f t="shared" si="5"/>
        <v>-515.70476190476222</v>
      </c>
      <c r="G30" s="115">
        <f t="shared" si="6"/>
        <v>-76.140526337662379</v>
      </c>
      <c r="H30" s="102">
        <f t="shared" si="10"/>
        <v>17188.457142857147</v>
      </c>
      <c r="I30" s="102">
        <f t="shared" si="11"/>
        <v>916.66666666666663</v>
      </c>
      <c r="J30" s="102">
        <f t="shared" si="7"/>
        <v>730.61674008810576</v>
      </c>
      <c r="K30" s="102">
        <f t="shared" si="3"/>
        <v>935.48188790322865</v>
      </c>
    </row>
    <row r="31" spans="1:11" x14ac:dyDescent="0.25">
      <c r="A31" s="41">
        <v>43555</v>
      </c>
      <c r="B31" s="103">
        <v>906.279</v>
      </c>
      <c r="C31" s="102">
        <f t="shared" si="8"/>
        <v>1248.5900000000004</v>
      </c>
      <c r="D31" s="102">
        <f t="shared" si="4"/>
        <v>36</v>
      </c>
      <c r="E31" s="102">
        <f t="shared" si="9"/>
        <v>1040.491666666667</v>
      </c>
      <c r="F31" s="102">
        <f t="shared" si="5"/>
        <v>-123.82500000000039</v>
      </c>
      <c r="G31" s="115">
        <f t="shared" si="6"/>
        <v>-18.281973272727331</v>
      </c>
      <c r="H31" s="102">
        <f t="shared" si="10"/>
        <v>12485.900000000005</v>
      </c>
      <c r="I31" s="102">
        <f t="shared" si="11"/>
        <v>916.66666666666663</v>
      </c>
      <c r="J31" s="102">
        <f t="shared" si="7"/>
        <v>730.61674008810576</v>
      </c>
      <c r="K31" s="102">
        <f t="shared" si="3"/>
        <v>935.48188790322865</v>
      </c>
    </row>
    <row r="32" spans="1:11" x14ac:dyDescent="0.25">
      <c r="A32" s="41">
        <v>43631</v>
      </c>
      <c r="B32" s="103">
        <v>1002.682</v>
      </c>
      <c r="C32" s="102">
        <f t="shared" si="8"/>
        <v>964.0300000000002</v>
      </c>
      <c r="D32" s="102">
        <f t="shared" si="4"/>
        <v>76</v>
      </c>
      <c r="E32" s="102">
        <f t="shared" si="9"/>
        <v>380.53815789473691</v>
      </c>
      <c r="F32" s="102">
        <f t="shared" si="5"/>
        <v>536.12850877192977</v>
      </c>
      <c r="G32" s="115">
        <f t="shared" si="6"/>
        <v>79.155962593301425</v>
      </c>
      <c r="H32" s="102">
        <f t="shared" si="10"/>
        <v>4566.4578947368427</v>
      </c>
      <c r="I32" s="102">
        <f t="shared" si="11"/>
        <v>916.66666666666663</v>
      </c>
      <c r="J32" s="102">
        <f t="shared" si="7"/>
        <v>730.61674008810576</v>
      </c>
      <c r="K32" s="102">
        <f t="shared" si="3"/>
        <v>935.48188790322865</v>
      </c>
    </row>
    <row r="33" spans="1:11" x14ac:dyDescent="0.25">
      <c r="A33" s="41">
        <v>43674</v>
      </c>
      <c r="B33" s="103">
        <v>1011.606</v>
      </c>
      <c r="C33" s="102">
        <f t="shared" si="8"/>
        <v>89.239999999999782</v>
      </c>
      <c r="D33" s="102">
        <f t="shared" si="4"/>
        <v>43</v>
      </c>
      <c r="E33" s="102">
        <f t="shared" si="9"/>
        <v>62.260465116278915</v>
      </c>
      <c r="F33" s="102">
        <f t="shared" si="5"/>
        <v>854.40620155038766</v>
      </c>
      <c r="G33" s="115">
        <f t="shared" si="6"/>
        <v>126.14763852854124</v>
      </c>
      <c r="H33" s="102">
        <f t="shared" si="10"/>
        <v>747.12558139534701</v>
      </c>
      <c r="I33" s="102">
        <f t="shared" si="11"/>
        <v>916.66666666666663</v>
      </c>
      <c r="J33" s="102">
        <f t="shared" si="7"/>
        <v>730.61674008810576</v>
      </c>
      <c r="K33" s="102">
        <f t="shared" si="3"/>
        <v>935.48188790322865</v>
      </c>
    </row>
    <row r="34" spans="1:11" x14ac:dyDescent="0.25">
      <c r="A34" s="41">
        <v>43741</v>
      </c>
      <c r="B34" s="103">
        <v>1068.0519999999999</v>
      </c>
      <c r="C34" s="102">
        <f t="shared" si="8"/>
        <v>564.45999999999913</v>
      </c>
      <c r="D34" s="102">
        <f t="shared" si="4"/>
        <v>67</v>
      </c>
      <c r="E34" s="102">
        <f t="shared" si="9"/>
        <v>252.74328358208916</v>
      </c>
      <c r="F34" s="102">
        <f t="shared" si="5"/>
        <v>663.92338308457749</v>
      </c>
      <c r="G34" s="115">
        <f t="shared" si="6"/>
        <v>98.024062545454598</v>
      </c>
      <c r="H34" s="102">
        <f t="shared" si="10"/>
        <v>3032.9194029850701</v>
      </c>
      <c r="I34" s="102">
        <f t="shared" si="11"/>
        <v>916.66666666666663</v>
      </c>
      <c r="J34" s="102">
        <f t="shared" si="7"/>
        <v>730.61674008810576</v>
      </c>
      <c r="K34" s="102">
        <f t="shared" si="3"/>
        <v>935.48188790322865</v>
      </c>
    </row>
    <row r="35" spans="1:11" x14ac:dyDescent="0.25">
      <c r="A35" s="41">
        <v>43819</v>
      </c>
      <c r="B35" s="103">
        <v>1351.44</v>
      </c>
      <c r="C35" s="102">
        <f t="shared" si="8"/>
        <v>2833.8800000000015</v>
      </c>
      <c r="D35" s="102">
        <f t="shared" si="4"/>
        <v>78</v>
      </c>
      <c r="E35" s="102">
        <f t="shared" si="9"/>
        <v>1089.9538461538466</v>
      </c>
      <c r="F35" s="102">
        <f t="shared" si="5"/>
        <v>-173.28717948717997</v>
      </c>
      <c r="G35" s="115">
        <f t="shared" si="6"/>
        <v>-25.584749314685386</v>
      </c>
      <c r="H35" s="102">
        <f t="shared" si="10"/>
        <v>13079.446153846158</v>
      </c>
      <c r="I35" s="102">
        <f t="shared" si="11"/>
        <v>916.66666666666663</v>
      </c>
      <c r="J35" s="102">
        <f t="shared" si="7"/>
        <v>730.61674008810576</v>
      </c>
      <c r="K35" s="102">
        <f t="shared" si="3"/>
        <v>935.48188790322865</v>
      </c>
    </row>
    <row r="36" spans="1:11" x14ac:dyDescent="0.25">
      <c r="A36" s="41">
        <v>44753</v>
      </c>
      <c r="B36" s="103">
        <v>3545.4</v>
      </c>
      <c r="C36" s="102">
        <f t="shared" si="8"/>
        <v>21939.599999999999</v>
      </c>
      <c r="D36" s="102">
        <f t="shared" si="4"/>
        <v>934</v>
      </c>
      <c r="E36" s="102">
        <f t="shared" si="9"/>
        <v>704.69807280513919</v>
      </c>
      <c r="F36" s="102">
        <f t="shared" si="5"/>
        <v>211.96859386152744</v>
      </c>
      <c r="G36" s="115">
        <f t="shared" si="6"/>
        <v>31.295813992602682</v>
      </c>
      <c r="H36" s="102">
        <f t="shared" si="10"/>
        <v>8456.3768736616694</v>
      </c>
      <c r="I36" s="102">
        <f t="shared" si="11"/>
        <v>916.66666666666663</v>
      </c>
      <c r="J36" s="102">
        <f t="shared" si="7"/>
        <v>730.61674008810576</v>
      </c>
      <c r="K36" s="102">
        <f t="shared" si="3"/>
        <v>935.48188790322865</v>
      </c>
    </row>
    <row r="37" spans="1:11" x14ac:dyDescent="0.25">
      <c r="A37" s="41"/>
      <c r="B37" s="103"/>
      <c r="C37" s="102">
        <f t="shared" si="8"/>
        <v>-35454</v>
      </c>
      <c r="D37" s="102">
        <f t="shared" si="4"/>
        <v>-44753</v>
      </c>
      <c r="E37" s="102" t="str">
        <f t="shared" si="9"/>
        <v/>
      </c>
      <c r="F37" s="102" t="str">
        <f t="shared" ref="F37:F55" si="12">IF(A37="","",B$3-E37)</f>
        <v/>
      </c>
      <c r="G37" s="115" t="str">
        <f t="shared" ref="G37:G55" si="13">IF(A37="","",F37*B$12)</f>
        <v/>
      </c>
      <c r="H37" s="102" t="str">
        <f t="shared" ref="H37:H55" si="14">IF(A37="","",E37*12)</f>
        <v/>
      </c>
      <c r="I37" s="102">
        <f t="shared" si="11"/>
        <v>916.66666666666663</v>
      </c>
      <c r="J37" s="102">
        <f t="shared" si="7"/>
        <v>730.61674008810576</v>
      </c>
      <c r="K37" s="102">
        <f t="shared" si="3"/>
        <v>935.48188790322865</v>
      </c>
    </row>
    <row r="38" spans="1:11" x14ac:dyDescent="0.25">
      <c r="A38" s="41"/>
      <c r="B38" s="103"/>
      <c r="C38" s="102">
        <f t="shared" si="8"/>
        <v>0</v>
      </c>
      <c r="D38" s="102">
        <f t="shared" si="4"/>
        <v>0</v>
      </c>
      <c r="E38" s="102" t="str">
        <f t="shared" si="9"/>
        <v/>
      </c>
      <c r="F38" s="102" t="str">
        <f t="shared" si="12"/>
        <v/>
      </c>
      <c r="G38" s="115" t="str">
        <f t="shared" si="13"/>
        <v/>
      </c>
      <c r="H38" s="102" t="str">
        <f t="shared" si="14"/>
        <v/>
      </c>
      <c r="I38" s="102">
        <f t="shared" si="11"/>
        <v>916.66666666666663</v>
      </c>
      <c r="J38" s="102">
        <f t="shared" si="7"/>
        <v>730.61674008810576</v>
      </c>
      <c r="K38" s="102">
        <f t="shared" si="3"/>
        <v>935.48188790322865</v>
      </c>
    </row>
    <row r="39" spans="1:11" x14ac:dyDescent="0.25">
      <c r="A39" s="41"/>
      <c r="B39" s="103"/>
      <c r="C39" s="102">
        <f t="shared" si="8"/>
        <v>0</v>
      </c>
      <c r="D39" s="102">
        <f t="shared" si="4"/>
        <v>0</v>
      </c>
      <c r="E39" s="102" t="str">
        <f t="shared" si="9"/>
        <v/>
      </c>
      <c r="F39" s="102" t="str">
        <f t="shared" si="12"/>
        <v/>
      </c>
      <c r="G39" s="115" t="str">
        <f t="shared" si="13"/>
        <v/>
      </c>
      <c r="H39" s="102" t="str">
        <f t="shared" si="14"/>
        <v/>
      </c>
      <c r="I39" s="102">
        <f t="shared" si="11"/>
        <v>916.66666666666663</v>
      </c>
      <c r="J39" s="102">
        <f t="shared" si="7"/>
        <v>730.61674008810576</v>
      </c>
      <c r="K39" s="102">
        <f t="shared" si="3"/>
        <v>935.48188790322865</v>
      </c>
    </row>
    <row r="40" spans="1:11" x14ac:dyDescent="0.25">
      <c r="A40" s="41"/>
      <c r="B40" s="103"/>
      <c r="C40" s="102">
        <f t="shared" si="8"/>
        <v>0</v>
      </c>
      <c r="D40" s="102">
        <f t="shared" si="4"/>
        <v>0</v>
      </c>
      <c r="E40" s="102" t="str">
        <f t="shared" si="9"/>
        <v/>
      </c>
      <c r="F40" s="102" t="str">
        <f t="shared" si="12"/>
        <v/>
      </c>
      <c r="G40" s="115" t="str">
        <f t="shared" si="13"/>
        <v/>
      </c>
      <c r="H40" s="102" t="str">
        <f t="shared" si="14"/>
        <v/>
      </c>
      <c r="I40" s="102">
        <f t="shared" si="11"/>
        <v>916.66666666666663</v>
      </c>
      <c r="J40" s="102">
        <f t="shared" si="7"/>
        <v>730.61674008810576</v>
      </c>
      <c r="K40" s="102">
        <f t="shared" si="3"/>
        <v>935.48188790322865</v>
      </c>
    </row>
    <row r="41" spans="1:11" x14ac:dyDescent="0.25">
      <c r="A41" s="41"/>
      <c r="B41" s="103"/>
      <c r="C41" s="102">
        <f t="shared" si="8"/>
        <v>0</v>
      </c>
      <c r="D41" s="102">
        <f t="shared" si="4"/>
        <v>0</v>
      </c>
      <c r="E41" s="102" t="str">
        <f t="shared" si="9"/>
        <v/>
      </c>
      <c r="F41" s="102" t="str">
        <f t="shared" si="12"/>
        <v/>
      </c>
      <c r="G41" s="115" t="str">
        <f t="shared" si="13"/>
        <v/>
      </c>
      <c r="H41" s="102" t="str">
        <f t="shared" si="14"/>
        <v/>
      </c>
      <c r="I41" s="102">
        <f t="shared" si="11"/>
        <v>916.66666666666663</v>
      </c>
      <c r="J41" s="102">
        <f t="shared" si="7"/>
        <v>730.61674008810576</v>
      </c>
      <c r="K41" s="102">
        <f t="shared" si="3"/>
        <v>935.48188790322865</v>
      </c>
    </row>
    <row r="42" spans="1:11" x14ac:dyDescent="0.25">
      <c r="A42" s="41"/>
      <c r="B42" s="103"/>
      <c r="C42" s="102">
        <f t="shared" si="8"/>
        <v>0</v>
      </c>
      <c r="D42" s="102">
        <f t="shared" si="4"/>
        <v>0</v>
      </c>
      <c r="E42" s="102" t="str">
        <f t="shared" si="9"/>
        <v/>
      </c>
      <c r="F42" s="102" t="str">
        <f t="shared" si="12"/>
        <v/>
      </c>
      <c r="G42" s="115" t="str">
        <f t="shared" si="13"/>
        <v/>
      </c>
      <c r="H42" s="102" t="str">
        <f t="shared" si="14"/>
        <v/>
      </c>
      <c r="I42" s="102">
        <f t="shared" si="11"/>
        <v>916.66666666666663</v>
      </c>
      <c r="J42" s="102">
        <f t="shared" si="7"/>
        <v>730.61674008810576</v>
      </c>
      <c r="K42" s="102">
        <f t="shared" si="3"/>
        <v>935.48188790322865</v>
      </c>
    </row>
    <row r="43" spans="1:11" x14ac:dyDescent="0.25">
      <c r="A43" s="41"/>
      <c r="B43" s="103"/>
      <c r="C43" s="102">
        <f t="shared" si="8"/>
        <v>0</v>
      </c>
      <c r="D43" s="102">
        <f t="shared" si="4"/>
        <v>0</v>
      </c>
      <c r="E43" s="102" t="str">
        <f t="shared" si="9"/>
        <v/>
      </c>
      <c r="F43" s="102" t="str">
        <f t="shared" si="12"/>
        <v/>
      </c>
      <c r="G43" s="115" t="str">
        <f t="shared" si="13"/>
        <v/>
      </c>
      <c r="H43" s="102" t="str">
        <f t="shared" si="14"/>
        <v/>
      </c>
      <c r="I43" s="102">
        <f t="shared" si="11"/>
        <v>916.66666666666663</v>
      </c>
      <c r="J43" s="102">
        <f t="shared" si="7"/>
        <v>730.61674008810576</v>
      </c>
      <c r="K43" s="102">
        <f t="shared" si="3"/>
        <v>935.48188790322865</v>
      </c>
    </row>
    <row r="44" spans="1:11" x14ac:dyDescent="0.25">
      <c r="A44" s="41"/>
      <c r="B44" s="103"/>
      <c r="C44" s="102">
        <f t="shared" si="8"/>
        <v>0</v>
      </c>
      <c r="D44" s="102">
        <f t="shared" si="4"/>
        <v>0</v>
      </c>
      <c r="E44" s="102" t="str">
        <f t="shared" si="9"/>
        <v/>
      </c>
      <c r="F44" s="102" t="str">
        <f t="shared" si="12"/>
        <v/>
      </c>
      <c r="G44" s="115" t="str">
        <f t="shared" si="13"/>
        <v/>
      </c>
      <c r="H44" s="102" t="str">
        <f t="shared" si="14"/>
        <v/>
      </c>
      <c r="I44" s="102">
        <f t="shared" si="11"/>
        <v>916.66666666666663</v>
      </c>
      <c r="J44" s="102">
        <f t="shared" si="7"/>
        <v>730.61674008810576</v>
      </c>
      <c r="K44" s="102">
        <f t="shared" si="3"/>
        <v>935.48188790322865</v>
      </c>
    </row>
    <row r="45" spans="1:11" x14ac:dyDescent="0.25">
      <c r="A45" s="41"/>
      <c r="B45" s="103"/>
      <c r="C45" s="102">
        <f t="shared" si="8"/>
        <v>0</v>
      </c>
      <c r="D45" s="102">
        <f t="shared" si="4"/>
        <v>0</v>
      </c>
      <c r="E45" s="102" t="str">
        <f t="shared" si="9"/>
        <v/>
      </c>
      <c r="F45" s="102" t="str">
        <f t="shared" si="12"/>
        <v/>
      </c>
      <c r="G45" s="115" t="str">
        <f t="shared" si="13"/>
        <v/>
      </c>
      <c r="H45" s="102" t="str">
        <f t="shared" si="14"/>
        <v/>
      </c>
      <c r="I45" s="102">
        <f t="shared" si="11"/>
        <v>916.66666666666663</v>
      </c>
      <c r="J45" s="102">
        <f t="shared" si="7"/>
        <v>730.61674008810576</v>
      </c>
      <c r="K45" s="102">
        <f t="shared" si="3"/>
        <v>935.48188790322865</v>
      </c>
    </row>
    <row r="46" spans="1:11" x14ac:dyDescent="0.25">
      <c r="A46" s="41"/>
      <c r="B46" s="103"/>
      <c r="C46" s="102">
        <f t="shared" si="8"/>
        <v>0</v>
      </c>
      <c r="D46" s="102">
        <f t="shared" si="4"/>
        <v>0</v>
      </c>
      <c r="E46" s="102" t="str">
        <f t="shared" si="9"/>
        <v/>
      </c>
      <c r="F46" s="102" t="str">
        <f t="shared" si="12"/>
        <v/>
      </c>
      <c r="G46" s="115" t="str">
        <f t="shared" si="13"/>
        <v/>
      </c>
      <c r="H46" s="102" t="str">
        <f t="shared" si="14"/>
        <v/>
      </c>
      <c r="I46" s="102">
        <f t="shared" si="11"/>
        <v>916.66666666666663</v>
      </c>
      <c r="J46" s="102">
        <f t="shared" si="7"/>
        <v>730.61674008810576</v>
      </c>
      <c r="K46" s="102">
        <f t="shared" si="3"/>
        <v>935.48188790322865</v>
      </c>
    </row>
    <row r="47" spans="1:11" x14ac:dyDescent="0.25">
      <c r="A47" s="41"/>
      <c r="B47" s="103"/>
      <c r="C47" s="102">
        <f t="shared" si="8"/>
        <v>0</v>
      </c>
      <c r="D47" s="102">
        <f t="shared" si="4"/>
        <v>0</v>
      </c>
      <c r="E47" s="102" t="str">
        <f t="shared" si="9"/>
        <v/>
      </c>
      <c r="F47" s="102" t="str">
        <f t="shared" si="12"/>
        <v/>
      </c>
      <c r="G47" s="115" t="str">
        <f t="shared" si="13"/>
        <v/>
      </c>
      <c r="H47" s="102" t="str">
        <f t="shared" si="14"/>
        <v/>
      </c>
      <c r="I47" s="102">
        <f t="shared" si="11"/>
        <v>916.66666666666663</v>
      </c>
      <c r="J47" s="102">
        <f t="shared" si="7"/>
        <v>730.61674008810576</v>
      </c>
      <c r="K47" s="102">
        <f t="shared" si="3"/>
        <v>935.48188790322865</v>
      </c>
    </row>
    <row r="48" spans="1:11" x14ac:dyDescent="0.25">
      <c r="A48" s="41"/>
      <c r="B48" s="103"/>
      <c r="C48" s="102">
        <f t="shared" si="8"/>
        <v>0</v>
      </c>
      <c r="D48" s="102">
        <f t="shared" si="4"/>
        <v>0</v>
      </c>
      <c r="E48" s="102" t="str">
        <f t="shared" si="9"/>
        <v/>
      </c>
      <c r="F48" s="102" t="str">
        <f t="shared" si="12"/>
        <v/>
      </c>
      <c r="G48" s="115" t="str">
        <f t="shared" si="13"/>
        <v/>
      </c>
      <c r="H48" s="102" t="str">
        <f t="shared" si="14"/>
        <v/>
      </c>
      <c r="I48" s="102">
        <f t="shared" si="11"/>
        <v>916.66666666666663</v>
      </c>
      <c r="J48" s="102">
        <f t="shared" si="7"/>
        <v>730.61674008810576</v>
      </c>
      <c r="K48" s="102">
        <f t="shared" si="3"/>
        <v>935.48188790322865</v>
      </c>
    </row>
    <row r="49" spans="1:11" x14ac:dyDescent="0.25">
      <c r="A49" s="41"/>
      <c r="B49" s="103"/>
      <c r="C49" s="102">
        <f t="shared" si="8"/>
        <v>0</v>
      </c>
      <c r="D49" s="102">
        <f t="shared" si="4"/>
        <v>0</v>
      </c>
      <c r="E49" s="102" t="str">
        <f t="shared" si="9"/>
        <v/>
      </c>
      <c r="F49" s="102" t="str">
        <f t="shared" si="12"/>
        <v/>
      </c>
      <c r="G49" s="115" t="str">
        <f t="shared" si="13"/>
        <v/>
      </c>
      <c r="H49" s="102" t="str">
        <f t="shared" si="14"/>
        <v/>
      </c>
      <c r="I49" s="102">
        <f t="shared" si="11"/>
        <v>916.66666666666663</v>
      </c>
      <c r="J49" s="102">
        <f t="shared" si="7"/>
        <v>730.61674008810576</v>
      </c>
      <c r="K49" s="102">
        <f t="shared" si="3"/>
        <v>935.48188790322865</v>
      </c>
    </row>
    <row r="50" spans="1:11" x14ac:dyDescent="0.25">
      <c r="A50" s="41"/>
      <c r="B50" s="103"/>
      <c r="C50" s="102">
        <f t="shared" si="8"/>
        <v>0</v>
      </c>
      <c r="D50" s="102">
        <f t="shared" si="4"/>
        <v>0</v>
      </c>
      <c r="E50" s="102" t="str">
        <f t="shared" si="9"/>
        <v/>
      </c>
      <c r="F50" s="102" t="str">
        <f t="shared" si="12"/>
        <v/>
      </c>
      <c r="G50" s="115" t="str">
        <f t="shared" si="13"/>
        <v/>
      </c>
      <c r="H50" s="102" t="str">
        <f t="shared" si="14"/>
        <v/>
      </c>
      <c r="I50" s="102">
        <f t="shared" si="11"/>
        <v>916.66666666666663</v>
      </c>
      <c r="J50" s="102">
        <f t="shared" si="7"/>
        <v>730.61674008810576</v>
      </c>
      <c r="K50" s="102">
        <f t="shared" si="3"/>
        <v>935.48188790322865</v>
      </c>
    </row>
    <row r="51" spans="1:11" x14ac:dyDescent="0.25">
      <c r="A51" s="41"/>
      <c r="B51" s="103"/>
      <c r="C51" s="102">
        <f t="shared" si="8"/>
        <v>0</v>
      </c>
      <c r="D51" s="102">
        <f t="shared" si="4"/>
        <v>0</v>
      </c>
      <c r="E51" s="102" t="str">
        <f t="shared" si="9"/>
        <v/>
      </c>
      <c r="F51" s="102" t="str">
        <f t="shared" si="12"/>
        <v/>
      </c>
      <c r="G51" s="115" t="str">
        <f t="shared" si="13"/>
        <v/>
      </c>
      <c r="H51" s="102" t="str">
        <f t="shared" si="14"/>
        <v/>
      </c>
      <c r="I51" s="102">
        <f t="shared" si="11"/>
        <v>916.66666666666663</v>
      </c>
      <c r="J51" s="102">
        <f t="shared" si="7"/>
        <v>730.61674008810576</v>
      </c>
      <c r="K51" s="102">
        <f t="shared" si="3"/>
        <v>935.48188790322865</v>
      </c>
    </row>
    <row r="52" spans="1:11" x14ac:dyDescent="0.25">
      <c r="A52" s="41"/>
      <c r="B52" s="103"/>
      <c r="C52" s="102">
        <f t="shared" si="8"/>
        <v>0</v>
      </c>
      <c r="D52" s="102">
        <f t="shared" si="4"/>
        <v>0</v>
      </c>
      <c r="E52" s="102" t="str">
        <f t="shared" si="9"/>
        <v/>
      </c>
      <c r="F52" s="102" t="str">
        <f t="shared" si="12"/>
        <v/>
      </c>
      <c r="G52" s="115" t="str">
        <f t="shared" si="13"/>
        <v/>
      </c>
      <c r="H52" s="102" t="str">
        <f t="shared" si="14"/>
        <v/>
      </c>
      <c r="I52" s="102">
        <f t="shared" si="11"/>
        <v>916.66666666666663</v>
      </c>
      <c r="J52" s="102">
        <f t="shared" si="7"/>
        <v>730.61674008810576</v>
      </c>
      <c r="K52" s="102">
        <f t="shared" si="3"/>
        <v>935.48188790322865</v>
      </c>
    </row>
    <row r="53" spans="1:11" x14ac:dyDescent="0.25">
      <c r="A53" s="41"/>
      <c r="B53" s="103"/>
      <c r="C53" s="102">
        <f t="shared" si="8"/>
        <v>0</v>
      </c>
      <c r="D53" s="102">
        <f t="shared" si="4"/>
        <v>0</v>
      </c>
      <c r="E53" s="102" t="str">
        <f t="shared" si="9"/>
        <v/>
      </c>
      <c r="F53" s="102" t="str">
        <f t="shared" si="12"/>
        <v/>
      </c>
      <c r="G53" s="115" t="str">
        <f t="shared" si="13"/>
        <v/>
      </c>
      <c r="H53" s="102" t="str">
        <f t="shared" si="14"/>
        <v/>
      </c>
      <c r="I53" s="102">
        <f t="shared" si="11"/>
        <v>916.66666666666663</v>
      </c>
      <c r="J53" s="102">
        <f t="shared" si="7"/>
        <v>730.61674008810576</v>
      </c>
      <c r="K53" s="102">
        <f t="shared" si="3"/>
        <v>935.48188790322865</v>
      </c>
    </row>
    <row r="54" spans="1:11" x14ac:dyDescent="0.25">
      <c r="A54" s="41"/>
      <c r="B54" s="103"/>
      <c r="C54" s="102">
        <f t="shared" si="8"/>
        <v>0</v>
      </c>
      <c r="D54" s="102">
        <f t="shared" si="4"/>
        <v>0</v>
      </c>
      <c r="E54" s="102" t="str">
        <f t="shared" si="9"/>
        <v/>
      </c>
      <c r="F54" s="102" t="str">
        <f t="shared" si="12"/>
        <v/>
      </c>
      <c r="G54" s="115" t="str">
        <f t="shared" si="13"/>
        <v/>
      </c>
      <c r="H54" s="102" t="str">
        <f t="shared" si="14"/>
        <v/>
      </c>
      <c r="I54" s="102">
        <f t="shared" si="11"/>
        <v>916.66666666666663</v>
      </c>
      <c r="J54" s="102">
        <f t="shared" si="7"/>
        <v>730.61674008810576</v>
      </c>
      <c r="K54" s="102">
        <f t="shared" si="3"/>
        <v>935.48188790322865</v>
      </c>
    </row>
    <row r="55" spans="1:11" x14ac:dyDescent="0.25">
      <c r="A55" s="41"/>
      <c r="B55" s="103"/>
      <c r="C55" s="102">
        <f t="shared" si="8"/>
        <v>0</v>
      </c>
      <c r="D55" s="102">
        <f t="shared" si="4"/>
        <v>0</v>
      </c>
      <c r="E55" s="102" t="str">
        <f t="shared" si="9"/>
        <v/>
      </c>
      <c r="F55" s="102" t="str">
        <f t="shared" si="12"/>
        <v/>
      </c>
      <c r="G55" s="115" t="str">
        <f t="shared" si="13"/>
        <v/>
      </c>
      <c r="H55" s="102" t="str">
        <f t="shared" si="14"/>
        <v/>
      </c>
      <c r="I55" s="102">
        <f t="shared" si="11"/>
        <v>916.66666666666663</v>
      </c>
      <c r="J55" s="102">
        <f t="shared" si="7"/>
        <v>730.61674008810576</v>
      </c>
      <c r="K55" s="102">
        <f t="shared" si="3"/>
        <v>935.48188790322865</v>
      </c>
    </row>
  </sheetData>
  <mergeCells count="13">
    <mergeCell ref="K23:K24"/>
    <mergeCell ref="I23:I24"/>
    <mergeCell ref="H23:H24"/>
    <mergeCell ref="A1:G1"/>
    <mergeCell ref="A23:A24"/>
    <mergeCell ref="B23:B24"/>
    <mergeCell ref="C23:C24"/>
    <mergeCell ref="D23:D24"/>
    <mergeCell ref="E23:E24"/>
    <mergeCell ref="F23:F24"/>
    <mergeCell ref="G23:G24"/>
    <mergeCell ref="A17:B17"/>
    <mergeCell ref="J23:J24"/>
  </mergeCells>
  <conditionalFormatting sqref="E26:E55">
    <cfRule type="cellIs" dxfId="27" priority="27" operator="lessThan">
      <formula>$B$3</formula>
    </cfRule>
  </conditionalFormatting>
  <conditionalFormatting sqref="E26:E55">
    <cfRule type="cellIs" dxfId="26" priority="28" operator="greaterThan">
      <formula>$B$3</formula>
    </cfRule>
  </conditionalFormatting>
  <conditionalFormatting sqref="G26:G55">
    <cfRule type="cellIs" dxfId="25" priority="21" operator="lessThan">
      <formula>0</formula>
    </cfRule>
  </conditionalFormatting>
  <conditionalFormatting sqref="G26:G55">
    <cfRule type="cellIs" dxfId="24" priority="20" operator="greaterThan">
      <formula>0</formula>
    </cfRule>
  </conditionalFormatting>
  <conditionalFormatting sqref="H26:H55">
    <cfRule type="cellIs" dxfId="23" priority="17" operator="greaterThan">
      <formula>$B$2</formula>
    </cfRule>
    <cfRule type="cellIs" dxfId="22" priority="19" operator="lessThan">
      <formula>0</formula>
    </cfRule>
  </conditionalFormatting>
  <conditionalFormatting sqref="H26:H55">
    <cfRule type="cellIs" dxfId="21" priority="18" operator="greaterThan">
      <formula>0</formula>
    </cfRule>
  </conditionalFormatting>
  <conditionalFormatting sqref="E25">
    <cfRule type="cellIs" dxfId="20" priority="15" operator="lessThan">
      <formula>$B$3</formula>
    </cfRule>
  </conditionalFormatting>
  <conditionalFormatting sqref="E25">
    <cfRule type="cellIs" dxfId="19" priority="16" operator="greaterThan">
      <formula>$B$3</formula>
    </cfRule>
  </conditionalFormatting>
  <conditionalFormatting sqref="G25">
    <cfRule type="cellIs" dxfId="18" priority="14" operator="lessThan">
      <formula>0</formula>
    </cfRule>
  </conditionalFormatting>
  <conditionalFormatting sqref="G25">
    <cfRule type="cellIs" dxfId="17" priority="13" operator="greaterThan">
      <formula>0</formula>
    </cfRule>
  </conditionalFormatting>
  <conditionalFormatting sqref="H25">
    <cfRule type="cellIs" dxfId="16" priority="10" operator="greaterThan">
      <formula>$B$2</formula>
    </cfRule>
    <cfRule type="cellIs" dxfId="15" priority="12" operator="lessThan">
      <formula>0</formula>
    </cfRule>
  </conditionalFormatting>
  <conditionalFormatting sqref="H25">
    <cfRule type="cellIs" dxfId="14" priority="11" operator="greaterThan">
      <formula>0</formula>
    </cfRule>
  </conditionalFormatting>
  <conditionalFormatting sqref="F25:F53">
    <cfRule type="cellIs" dxfId="13" priority="9" operator="lessThan">
      <formula>0</formula>
    </cfRule>
  </conditionalFormatting>
  <conditionalFormatting sqref="F25:F53">
    <cfRule type="cellIs" dxfId="12" priority="8" operator="greaterThan">
      <formula>0</formula>
    </cfRule>
  </conditionalFormatting>
  <conditionalFormatting sqref="F54">
    <cfRule type="cellIs" dxfId="11" priority="7" operator="lessThan">
      <formula>0</formula>
    </cfRule>
  </conditionalFormatting>
  <conditionalFormatting sqref="F54">
    <cfRule type="cellIs" dxfId="10" priority="6" operator="greaterThan">
      <formula>0</formula>
    </cfRule>
  </conditionalFormatting>
  <conditionalFormatting sqref="F55">
    <cfRule type="cellIs" dxfId="9" priority="5" operator="lessThan">
      <formula>0</formula>
    </cfRule>
  </conditionalFormatting>
  <conditionalFormatting sqref="F55">
    <cfRule type="cellIs" dxfId="8" priority="4" operator="greaterThan">
      <formula>0</formula>
    </cfRule>
  </conditionalFormatting>
  <conditionalFormatting sqref="F10">
    <cfRule type="cellIs" dxfId="7" priority="2" operator="greaterThan">
      <formula>0</formula>
    </cfRule>
    <cfRule type="cellIs" dxfId="6" priority="3" operator="lessThan">
      <formula>0</formula>
    </cfRule>
  </conditionalFormatting>
  <conditionalFormatting sqref="F14">
    <cfRule type="cellIs" dxfId="5" priority="1" operator="greaterThan">
      <formula>0</formula>
    </cfRule>
  </conditionalFormatting>
  <pageMargins left="0.7" right="0.7" top="0.75" bottom="0.75" header="0.51180555555555496" footer="0.51180555555555496"/>
  <pageSetup paperSize="9" firstPageNumber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3"/>
  <sheetViews>
    <sheetView zoomScaleNormal="100" workbookViewId="0">
      <selection activeCell="N21" sqref="N21"/>
    </sheetView>
  </sheetViews>
  <sheetFormatPr baseColWidth="10" defaultColWidth="9.140625" defaultRowHeight="15" x14ac:dyDescent="0.25"/>
  <cols>
    <col min="1" max="1" width="26.42578125"/>
    <col min="2" max="2" width="12.5703125"/>
    <col min="3" max="3" width="12.42578125"/>
    <col min="4" max="4" width="11.28515625"/>
    <col min="5" max="5" width="20.140625"/>
    <col min="6" max="6" width="21"/>
    <col min="7" max="8" width="19.7109375"/>
    <col min="9" max="9" width="14.28515625"/>
    <col min="10" max="10" width="23.42578125"/>
    <col min="11" max="1025" width="8.7109375"/>
  </cols>
  <sheetData>
    <row r="1" spans="1:10" ht="26.25" x14ac:dyDescent="0.25">
      <c r="A1" s="138" t="s">
        <v>70</v>
      </c>
      <c r="B1" s="138"/>
      <c r="C1" s="138"/>
      <c r="D1" s="138"/>
      <c r="E1" s="138"/>
      <c r="F1" s="138"/>
      <c r="G1" s="138"/>
    </row>
    <row r="2" spans="1:10" x14ac:dyDescent="0.25">
      <c r="A2" s="42" t="s">
        <v>42</v>
      </c>
      <c r="B2" s="43">
        <v>90</v>
      </c>
      <c r="C2" s="44" t="s">
        <v>71</v>
      </c>
      <c r="E2" s="45"/>
    </row>
    <row r="3" spans="1:10" x14ac:dyDescent="0.25">
      <c r="A3" s="5" t="s">
        <v>43</v>
      </c>
      <c r="B3" s="46">
        <f>B2/12</f>
        <v>7.5</v>
      </c>
      <c r="C3" s="47" t="s">
        <v>71</v>
      </c>
    </row>
    <row r="4" spans="1:10" x14ac:dyDescent="0.25">
      <c r="A4" s="48" t="s">
        <v>10</v>
      </c>
      <c r="B4" s="49">
        <v>74.900000000000006</v>
      </c>
    </row>
    <row r="5" spans="1:10" x14ac:dyDescent="0.25">
      <c r="A5" s="50" t="s">
        <v>72</v>
      </c>
      <c r="B5" s="51">
        <v>2.02</v>
      </c>
      <c r="C5" s="35"/>
    </row>
    <row r="6" spans="1:10" x14ac:dyDescent="0.25">
      <c r="A6" s="48" t="s">
        <v>49</v>
      </c>
      <c r="B6" s="52">
        <f>B2*B5+B4</f>
        <v>256.70000000000005</v>
      </c>
      <c r="E6" s="53" t="s">
        <v>73</v>
      </c>
      <c r="F6" s="54"/>
      <c r="G6" s="55">
        <f>AVERAGE(E15:E20)</f>
        <v>6.1012949039264823</v>
      </c>
      <c r="H6" s="56" t="s">
        <v>74</v>
      </c>
    </row>
    <row r="7" spans="1:10" x14ac:dyDescent="0.25">
      <c r="A7" s="33" t="s">
        <v>75</v>
      </c>
      <c r="B7" s="57">
        <f>B6/12</f>
        <v>21.391666666666669</v>
      </c>
    </row>
    <row r="8" spans="1:10" x14ac:dyDescent="0.25">
      <c r="A8" s="58" t="s">
        <v>76</v>
      </c>
      <c r="B8" s="59">
        <f>B6/B2</f>
        <v>2.8522222222222227</v>
      </c>
    </row>
    <row r="9" spans="1:10" x14ac:dyDescent="0.25">
      <c r="A9" s="58"/>
      <c r="B9" s="59"/>
    </row>
    <row r="10" spans="1:10" x14ac:dyDescent="0.25">
      <c r="A10" s="157" t="s">
        <v>29</v>
      </c>
      <c r="B10" s="157"/>
    </row>
    <row r="12" spans="1:10" ht="30" customHeight="1" x14ac:dyDescent="0.25">
      <c r="A12" s="135" t="s">
        <v>40</v>
      </c>
      <c r="B12" s="136" t="s">
        <v>65</v>
      </c>
      <c r="C12" s="136" t="s">
        <v>77</v>
      </c>
      <c r="D12" s="136" t="s">
        <v>32</v>
      </c>
      <c r="E12" s="136" t="s">
        <v>78</v>
      </c>
      <c r="F12" s="136" t="s">
        <v>79</v>
      </c>
      <c r="G12" s="136" t="s">
        <v>80</v>
      </c>
      <c r="H12" s="136" t="s">
        <v>81</v>
      </c>
      <c r="I12" s="136" t="s">
        <v>82</v>
      </c>
      <c r="J12" s="136" t="s">
        <v>83</v>
      </c>
    </row>
    <row r="13" spans="1:10" ht="36" customHeight="1" x14ac:dyDescent="0.25">
      <c r="A13" s="135"/>
      <c r="B13" s="136"/>
      <c r="C13" s="136"/>
      <c r="D13" s="136"/>
      <c r="E13" s="136"/>
      <c r="F13" s="136"/>
      <c r="G13" s="136"/>
      <c r="H13" s="136"/>
      <c r="I13" s="136"/>
      <c r="J13" s="136"/>
    </row>
    <row r="14" spans="1:10" x14ac:dyDescent="0.25">
      <c r="A14" s="60">
        <v>43344</v>
      </c>
      <c r="B14" s="61">
        <v>0</v>
      </c>
      <c r="C14" s="62">
        <v>0</v>
      </c>
      <c r="D14" s="62">
        <v>0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</row>
    <row r="15" spans="1:10" x14ac:dyDescent="0.25">
      <c r="A15" s="41">
        <v>43456</v>
      </c>
      <c r="B15" s="63">
        <v>22</v>
      </c>
      <c r="C15" s="30">
        <f t="shared" ref="C15:C33" si="0">B15-B14</f>
        <v>22</v>
      </c>
      <c r="D15" s="14">
        <f t="shared" ref="D15:D33" si="1">A15-A14</f>
        <v>112</v>
      </c>
      <c r="E15" s="64">
        <f t="shared" ref="E15:E33" si="2">30*C15/D15</f>
        <v>5.8928571428571432</v>
      </c>
      <c r="F15" s="64">
        <f t="shared" ref="F15:F33" si="3">B$3-E15</f>
        <v>1.6071428571428568</v>
      </c>
      <c r="G15" s="65">
        <f t="shared" ref="G15:G33" si="4">F15*B$5</f>
        <v>3.2464285714285706</v>
      </c>
      <c r="H15" s="64">
        <f t="shared" ref="H15:H33" si="5">365*C15/D15</f>
        <v>71.696428571428569</v>
      </c>
      <c r="I15" s="64">
        <f t="shared" ref="I15:I33" si="6">B$2-H15</f>
        <v>18.303571428571431</v>
      </c>
      <c r="J15" s="65">
        <f t="shared" ref="J15:J33" si="7">I15*B$5</f>
        <v>36.973214285714292</v>
      </c>
    </row>
    <row r="16" spans="1:10" x14ac:dyDescent="0.25">
      <c r="A16" s="41">
        <v>43472</v>
      </c>
      <c r="B16" s="63">
        <v>24</v>
      </c>
      <c r="C16" s="30">
        <f t="shared" si="0"/>
        <v>2</v>
      </c>
      <c r="D16" s="14">
        <f t="shared" si="1"/>
        <v>16</v>
      </c>
      <c r="E16" s="64">
        <f t="shared" si="2"/>
        <v>3.75</v>
      </c>
      <c r="F16" s="64">
        <f t="shared" si="3"/>
        <v>3.75</v>
      </c>
      <c r="G16" s="65">
        <f t="shared" si="4"/>
        <v>7.5750000000000002</v>
      </c>
      <c r="H16" s="64">
        <f t="shared" si="5"/>
        <v>45.625</v>
      </c>
      <c r="I16" s="64">
        <f t="shared" si="6"/>
        <v>44.375</v>
      </c>
      <c r="J16" s="65">
        <f t="shared" si="7"/>
        <v>89.637500000000003</v>
      </c>
    </row>
    <row r="17" spans="1:10" x14ac:dyDescent="0.25">
      <c r="A17" s="41">
        <v>43484</v>
      </c>
      <c r="B17" s="63">
        <v>28</v>
      </c>
      <c r="C17" s="30">
        <f t="shared" si="0"/>
        <v>4</v>
      </c>
      <c r="D17" s="14">
        <f t="shared" si="1"/>
        <v>12</v>
      </c>
      <c r="E17" s="64">
        <f t="shared" si="2"/>
        <v>10</v>
      </c>
      <c r="F17" s="64">
        <f t="shared" si="3"/>
        <v>-2.5</v>
      </c>
      <c r="G17" s="65">
        <f t="shared" si="4"/>
        <v>-5.05</v>
      </c>
      <c r="H17" s="64">
        <f t="shared" si="5"/>
        <v>121.66666666666667</v>
      </c>
      <c r="I17" s="64">
        <f t="shared" si="6"/>
        <v>-31.666666666666671</v>
      </c>
      <c r="J17" s="65">
        <f t="shared" si="7"/>
        <v>-63.966666666666676</v>
      </c>
    </row>
    <row r="18" spans="1:10" x14ac:dyDescent="0.25">
      <c r="A18" s="41">
        <v>43519</v>
      </c>
      <c r="B18" s="63">
        <v>35</v>
      </c>
      <c r="C18" s="30">
        <f t="shared" si="0"/>
        <v>7</v>
      </c>
      <c r="D18" s="14">
        <f t="shared" si="1"/>
        <v>35</v>
      </c>
      <c r="E18" s="64">
        <f t="shared" si="2"/>
        <v>6</v>
      </c>
      <c r="F18" s="64">
        <f t="shared" si="3"/>
        <v>1.5</v>
      </c>
      <c r="G18" s="65">
        <f t="shared" si="4"/>
        <v>3.0300000000000002</v>
      </c>
      <c r="H18" s="64">
        <f t="shared" si="5"/>
        <v>73</v>
      </c>
      <c r="I18" s="64">
        <f t="shared" si="6"/>
        <v>17</v>
      </c>
      <c r="J18" s="65">
        <f t="shared" si="7"/>
        <v>34.340000000000003</v>
      </c>
    </row>
    <row r="19" spans="1:10" x14ac:dyDescent="0.25">
      <c r="A19" s="41">
        <v>43555</v>
      </c>
      <c r="B19" s="63">
        <v>42</v>
      </c>
      <c r="C19" s="30">
        <f t="shared" si="0"/>
        <v>7</v>
      </c>
      <c r="D19" s="14">
        <f t="shared" si="1"/>
        <v>36</v>
      </c>
      <c r="E19" s="64">
        <f t="shared" si="2"/>
        <v>5.833333333333333</v>
      </c>
      <c r="F19" s="64">
        <f t="shared" si="3"/>
        <v>1.666666666666667</v>
      </c>
      <c r="G19" s="65">
        <f t="shared" si="4"/>
        <v>3.3666666666666671</v>
      </c>
      <c r="H19" s="64">
        <f t="shared" si="5"/>
        <v>70.972222222222229</v>
      </c>
      <c r="I19" s="64">
        <f t="shared" si="6"/>
        <v>19.027777777777771</v>
      </c>
      <c r="J19" s="65">
        <f t="shared" si="7"/>
        <v>38.436111111111096</v>
      </c>
    </row>
    <row r="20" spans="1:10" x14ac:dyDescent="0.25">
      <c r="A20" s="41">
        <v>43631</v>
      </c>
      <c r="B20" s="63">
        <v>55</v>
      </c>
      <c r="C20" s="30">
        <f t="shared" si="0"/>
        <v>13</v>
      </c>
      <c r="D20" s="14">
        <f t="shared" si="1"/>
        <v>76</v>
      </c>
      <c r="E20" s="64">
        <f t="shared" si="2"/>
        <v>5.1315789473684212</v>
      </c>
      <c r="F20" s="64">
        <f t="shared" si="3"/>
        <v>2.3684210526315788</v>
      </c>
      <c r="G20" s="65">
        <f t="shared" si="4"/>
        <v>4.784210526315789</v>
      </c>
      <c r="H20" s="64">
        <f t="shared" si="5"/>
        <v>62.434210526315788</v>
      </c>
      <c r="I20" s="64">
        <f t="shared" si="6"/>
        <v>27.565789473684212</v>
      </c>
      <c r="J20" s="65">
        <f t="shared" si="7"/>
        <v>55.682894736842108</v>
      </c>
    </row>
    <row r="21" spans="1:10" x14ac:dyDescent="0.25">
      <c r="A21" s="41">
        <v>43674</v>
      </c>
      <c r="B21" s="63">
        <v>63</v>
      </c>
      <c r="C21" s="30">
        <f t="shared" si="0"/>
        <v>8</v>
      </c>
      <c r="D21" s="14">
        <f t="shared" si="1"/>
        <v>43</v>
      </c>
      <c r="E21" s="64">
        <f t="shared" si="2"/>
        <v>5.5813953488372094</v>
      </c>
      <c r="F21" s="64">
        <f t="shared" si="3"/>
        <v>1.9186046511627906</v>
      </c>
      <c r="G21" s="65">
        <f t="shared" si="4"/>
        <v>3.8755813953488372</v>
      </c>
      <c r="H21" s="64">
        <f t="shared" si="5"/>
        <v>67.906976744186053</v>
      </c>
      <c r="I21" s="64">
        <f t="shared" si="6"/>
        <v>22.093023255813947</v>
      </c>
      <c r="J21" s="65">
        <f t="shared" si="7"/>
        <v>44.627906976744171</v>
      </c>
    </row>
    <row r="22" spans="1:10" x14ac:dyDescent="0.25">
      <c r="A22" s="41">
        <v>43741</v>
      </c>
      <c r="B22" s="63">
        <v>74</v>
      </c>
      <c r="C22" s="30">
        <f t="shared" si="0"/>
        <v>11</v>
      </c>
      <c r="D22" s="14">
        <f t="shared" si="1"/>
        <v>67</v>
      </c>
      <c r="E22" s="64">
        <f t="shared" si="2"/>
        <v>4.9253731343283578</v>
      </c>
      <c r="F22" s="64">
        <f t="shared" si="3"/>
        <v>2.5746268656716422</v>
      </c>
      <c r="G22" s="65">
        <f t="shared" si="4"/>
        <v>5.200746268656717</v>
      </c>
      <c r="H22" s="64">
        <f t="shared" si="5"/>
        <v>59.92537313432836</v>
      </c>
      <c r="I22" s="64">
        <f t="shared" si="6"/>
        <v>30.07462686567164</v>
      </c>
      <c r="J22" s="65">
        <f t="shared" si="7"/>
        <v>60.750746268656712</v>
      </c>
    </row>
    <row r="23" spans="1:10" x14ac:dyDescent="0.25">
      <c r="A23" s="41">
        <v>43819</v>
      </c>
      <c r="B23" s="63">
        <v>84</v>
      </c>
      <c r="C23" s="30">
        <f t="shared" si="0"/>
        <v>10</v>
      </c>
      <c r="D23" s="14">
        <f t="shared" si="1"/>
        <v>78</v>
      </c>
      <c r="E23" s="64">
        <f t="shared" si="2"/>
        <v>3.8461538461538463</v>
      </c>
      <c r="F23" s="64">
        <f t="shared" si="3"/>
        <v>3.6538461538461537</v>
      </c>
      <c r="G23" s="65">
        <f t="shared" si="4"/>
        <v>7.3807692307692303</v>
      </c>
      <c r="H23" s="64">
        <f t="shared" si="5"/>
        <v>46.794871794871796</v>
      </c>
      <c r="I23" s="64">
        <f t="shared" si="6"/>
        <v>43.205128205128204</v>
      </c>
      <c r="J23" s="65">
        <f t="shared" si="7"/>
        <v>87.274358974358975</v>
      </c>
    </row>
    <row r="24" spans="1:10" x14ac:dyDescent="0.25">
      <c r="A24" s="41"/>
      <c r="B24" s="63"/>
      <c r="C24" s="30">
        <f t="shared" si="0"/>
        <v>-84</v>
      </c>
      <c r="D24" s="14">
        <f t="shared" si="1"/>
        <v>-43819</v>
      </c>
      <c r="E24" s="64">
        <f t="shared" si="2"/>
        <v>5.7509299618886782E-2</v>
      </c>
      <c r="F24" s="64">
        <f t="shared" si="3"/>
        <v>7.4424907003811134</v>
      </c>
      <c r="G24" s="65">
        <f t="shared" si="4"/>
        <v>15.033831214769849</v>
      </c>
      <c r="H24" s="64">
        <f t="shared" si="5"/>
        <v>0.6996964786964559</v>
      </c>
      <c r="I24" s="64">
        <f t="shared" si="6"/>
        <v>89.300303521303547</v>
      </c>
      <c r="J24" s="65">
        <f t="shared" si="7"/>
        <v>180.38661311303318</v>
      </c>
    </row>
    <row r="25" spans="1:10" x14ac:dyDescent="0.25">
      <c r="A25" s="41"/>
      <c r="B25" s="63"/>
      <c r="C25" s="30">
        <f t="shared" si="0"/>
        <v>0</v>
      </c>
      <c r="D25" s="14">
        <f t="shared" si="1"/>
        <v>0</v>
      </c>
      <c r="E25" s="64" t="e">
        <f t="shared" si="2"/>
        <v>#DIV/0!</v>
      </c>
      <c r="F25" s="64" t="e">
        <f t="shared" si="3"/>
        <v>#DIV/0!</v>
      </c>
      <c r="G25" s="65" t="e">
        <f t="shared" si="4"/>
        <v>#DIV/0!</v>
      </c>
      <c r="H25" s="64" t="e">
        <f t="shared" si="5"/>
        <v>#DIV/0!</v>
      </c>
      <c r="I25" s="64" t="e">
        <f t="shared" si="6"/>
        <v>#DIV/0!</v>
      </c>
      <c r="J25" s="65" t="e">
        <f t="shared" si="7"/>
        <v>#DIV/0!</v>
      </c>
    </row>
    <row r="26" spans="1:10" x14ac:dyDescent="0.25">
      <c r="A26" s="41"/>
      <c r="B26" s="63"/>
      <c r="C26" s="30">
        <f t="shared" si="0"/>
        <v>0</v>
      </c>
      <c r="D26" s="14">
        <f t="shared" si="1"/>
        <v>0</v>
      </c>
      <c r="E26" s="64" t="e">
        <f t="shared" si="2"/>
        <v>#DIV/0!</v>
      </c>
      <c r="F26" s="64" t="e">
        <f t="shared" si="3"/>
        <v>#DIV/0!</v>
      </c>
      <c r="G26" s="65" t="e">
        <f t="shared" si="4"/>
        <v>#DIV/0!</v>
      </c>
      <c r="H26" s="64" t="e">
        <f t="shared" si="5"/>
        <v>#DIV/0!</v>
      </c>
      <c r="I26" s="64" t="e">
        <f t="shared" si="6"/>
        <v>#DIV/0!</v>
      </c>
      <c r="J26" s="65" t="e">
        <f t="shared" si="7"/>
        <v>#DIV/0!</v>
      </c>
    </row>
    <row r="27" spans="1:10" x14ac:dyDescent="0.25">
      <c r="A27" s="41"/>
      <c r="B27" s="63"/>
      <c r="C27" s="30">
        <f t="shared" si="0"/>
        <v>0</v>
      </c>
      <c r="D27" s="14">
        <f t="shared" si="1"/>
        <v>0</v>
      </c>
      <c r="E27" s="64" t="e">
        <f t="shared" si="2"/>
        <v>#DIV/0!</v>
      </c>
      <c r="F27" s="64" t="e">
        <f t="shared" si="3"/>
        <v>#DIV/0!</v>
      </c>
      <c r="G27" s="65" t="e">
        <f t="shared" si="4"/>
        <v>#DIV/0!</v>
      </c>
      <c r="H27" s="64" t="e">
        <f t="shared" si="5"/>
        <v>#DIV/0!</v>
      </c>
      <c r="I27" s="64" t="e">
        <f t="shared" si="6"/>
        <v>#DIV/0!</v>
      </c>
      <c r="J27" s="65" t="e">
        <f t="shared" si="7"/>
        <v>#DIV/0!</v>
      </c>
    </row>
    <row r="28" spans="1:10" x14ac:dyDescent="0.25">
      <c r="A28" s="41"/>
      <c r="B28" s="63"/>
      <c r="C28" s="30">
        <f t="shared" si="0"/>
        <v>0</v>
      </c>
      <c r="D28" s="14">
        <f t="shared" si="1"/>
        <v>0</v>
      </c>
      <c r="E28" s="64" t="e">
        <f t="shared" si="2"/>
        <v>#DIV/0!</v>
      </c>
      <c r="F28" s="64" t="e">
        <f t="shared" si="3"/>
        <v>#DIV/0!</v>
      </c>
      <c r="G28" s="65" t="e">
        <f t="shared" si="4"/>
        <v>#DIV/0!</v>
      </c>
      <c r="H28" s="64" t="e">
        <f t="shared" si="5"/>
        <v>#DIV/0!</v>
      </c>
      <c r="I28" s="64" t="e">
        <f t="shared" si="6"/>
        <v>#DIV/0!</v>
      </c>
      <c r="J28" s="65" t="e">
        <f t="shared" si="7"/>
        <v>#DIV/0!</v>
      </c>
    </row>
    <row r="29" spans="1:10" x14ac:dyDescent="0.25">
      <c r="A29" s="41"/>
      <c r="B29" s="63"/>
      <c r="C29" s="30">
        <f t="shared" si="0"/>
        <v>0</v>
      </c>
      <c r="D29" s="14">
        <f t="shared" si="1"/>
        <v>0</v>
      </c>
      <c r="E29" s="64" t="e">
        <f t="shared" si="2"/>
        <v>#DIV/0!</v>
      </c>
      <c r="F29" s="64" t="e">
        <f t="shared" si="3"/>
        <v>#DIV/0!</v>
      </c>
      <c r="G29" s="65" t="e">
        <f t="shared" si="4"/>
        <v>#DIV/0!</v>
      </c>
      <c r="H29" s="64" t="e">
        <f t="shared" si="5"/>
        <v>#DIV/0!</v>
      </c>
      <c r="I29" s="64" t="e">
        <f t="shared" si="6"/>
        <v>#DIV/0!</v>
      </c>
      <c r="J29" s="65" t="e">
        <f t="shared" si="7"/>
        <v>#DIV/0!</v>
      </c>
    </row>
    <row r="30" spans="1:10" x14ac:dyDescent="0.25">
      <c r="A30" s="41"/>
      <c r="B30" s="63"/>
      <c r="C30" s="30">
        <f t="shared" si="0"/>
        <v>0</v>
      </c>
      <c r="D30" s="14">
        <f t="shared" si="1"/>
        <v>0</v>
      </c>
      <c r="E30" s="64" t="e">
        <f t="shared" si="2"/>
        <v>#DIV/0!</v>
      </c>
      <c r="F30" s="64" t="e">
        <f t="shared" si="3"/>
        <v>#DIV/0!</v>
      </c>
      <c r="G30" s="65" t="e">
        <f t="shared" si="4"/>
        <v>#DIV/0!</v>
      </c>
      <c r="H30" s="64" t="e">
        <f t="shared" si="5"/>
        <v>#DIV/0!</v>
      </c>
      <c r="I30" s="64" t="e">
        <f t="shared" si="6"/>
        <v>#DIV/0!</v>
      </c>
      <c r="J30" s="65" t="e">
        <f t="shared" si="7"/>
        <v>#DIV/0!</v>
      </c>
    </row>
    <row r="31" spans="1:10" x14ac:dyDescent="0.25">
      <c r="A31" s="41"/>
      <c r="B31" s="63"/>
      <c r="C31" s="30">
        <f t="shared" si="0"/>
        <v>0</v>
      </c>
      <c r="D31" s="14">
        <f t="shared" si="1"/>
        <v>0</v>
      </c>
      <c r="E31" s="64" t="e">
        <f t="shared" si="2"/>
        <v>#DIV/0!</v>
      </c>
      <c r="F31" s="64" t="e">
        <f t="shared" si="3"/>
        <v>#DIV/0!</v>
      </c>
      <c r="G31" s="65" t="e">
        <f t="shared" si="4"/>
        <v>#DIV/0!</v>
      </c>
      <c r="H31" s="64" t="e">
        <f t="shared" si="5"/>
        <v>#DIV/0!</v>
      </c>
      <c r="I31" s="64" t="e">
        <f t="shared" si="6"/>
        <v>#DIV/0!</v>
      </c>
      <c r="J31" s="65" t="e">
        <f t="shared" si="7"/>
        <v>#DIV/0!</v>
      </c>
    </row>
    <row r="32" spans="1:10" x14ac:dyDescent="0.25">
      <c r="A32" s="41"/>
      <c r="B32" s="63"/>
      <c r="C32" s="30">
        <f t="shared" si="0"/>
        <v>0</v>
      </c>
      <c r="D32" s="14">
        <f t="shared" si="1"/>
        <v>0</v>
      </c>
      <c r="E32" s="64" t="e">
        <f t="shared" si="2"/>
        <v>#DIV/0!</v>
      </c>
      <c r="F32" s="64" t="e">
        <f t="shared" si="3"/>
        <v>#DIV/0!</v>
      </c>
      <c r="G32" s="65" t="e">
        <f t="shared" si="4"/>
        <v>#DIV/0!</v>
      </c>
      <c r="H32" s="64" t="e">
        <f t="shared" si="5"/>
        <v>#DIV/0!</v>
      </c>
      <c r="I32" s="64" t="e">
        <f t="shared" si="6"/>
        <v>#DIV/0!</v>
      </c>
      <c r="J32" s="65" t="e">
        <f t="shared" si="7"/>
        <v>#DIV/0!</v>
      </c>
    </row>
    <row r="33" spans="1:10" x14ac:dyDescent="0.25">
      <c r="A33" s="41"/>
      <c r="B33" s="63"/>
      <c r="C33" s="30">
        <f t="shared" si="0"/>
        <v>0</v>
      </c>
      <c r="D33" s="14">
        <f t="shared" si="1"/>
        <v>0</v>
      </c>
      <c r="E33" s="64" t="e">
        <f t="shared" si="2"/>
        <v>#DIV/0!</v>
      </c>
      <c r="F33" s="64" t="e">
        <f t="shared" si="3"/>
        <v>#DIV/0!</v>
      </c>
      <c r="G33" s="65" t="e">
        <f t="shared" si="4"/>
        <v>#DIV/0!</v>
      </c>
      <c r="H33" s="64" t="e">
        <f t="shared" si="5"/>
        <v>#DIV/0!</v>
      </c>
      <c r="I33" s="64" t="e">
        <f t="shared" si="6"/>
        <v>#DIV/0!</v>
      </c>
      <c r="J33" s="65" t="e">
        <f t="shared" si="7"/>
        <v>#DIV/0!</v>
      </c>
    </row>
  </sheetData>
  <mergeCells count="12">
    <mergeCell ref="H12:H13"/>
    <mergeCell ref="I12:I13"/>
    <mergeCell ref="J12:J13"/>
    <mergeCell ref="A1:G1"/>
    <mergeCell ref="A12:A13"/>
    <mergeCell ref="B12:B13"/>
    <mergeCell ref="C12:C13"/>
    <mergeCell ref="D12:D13"/>
    <mergeCell ref="E12:E13"/>
    <mergeCell ref="F12:F13"/>
    <mergeCell ref="G12:G13"/>
    <mergeCell ref="A10:B10"/>
  </mergeCells>
  <conditionalFormatting sqref="E15:E33">
    <cfRule type="cellIs" dxfId="4" priority="2" operator="lessThan">
      <formula>$B$3</formula>
    </cfRule>
  </conditionalFormatting>
  <conditionalFormatting sqref="E15:E33">
    <cfRule type="cellIs" dxfId="3" priority="3" operator="greaterThan">
      <formula>$B$3</formula>
    </cfRule>
  </conditionalFormatting>
  <conditionalFormatting sqref="I15:J33">
    <cfRule type="cellIs" dxfId="2" priority="6" operator="greaterThan">
      <formula>"o"</formula>
    </cfRule>
  </conditionalFormatting>
  <conditionalFormatting sqref="H15:H33">
    <cfRule type="cellIs" dxfId="1" priority="7" operator="greaterThan">
      <formula>$B$2</formula>
    </cfRule>
  </conditionalFormatting>
  <conditionalFormatting sqref="H15:H33">
    <cfRule type="cellIs" dxfId="0" priority="8" operator="lessThan">
      <formula>$B$2</formula>
    </cfRule>
  </conditionalFormatting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Stromzähler</vt:lpstr>
      <vt:lpstr>Gaszähler</vt:lpstr>
      <vt:lpstr>Wasserzähler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 R</dc:creator>
  <cp:keywords/>
  <dc:description/>
  <cp:lastModifiedBy>Radtke, Nico</cp:lastModifiedBy>
  <cp:revision>1</cp:revision>
  <dcterms:created xsi:type="dcterms:W3CDTF">2018-10-07T14:06:05Z</dcterms:created>
  <dcterms:modified xsi:type="dcterms:W3CDTF">2022-08-26T05:52:04Z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