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ytakeda-my.sharepoint.com/personal/nico_radtke_takeda_com/Documents/HomeDrive/Sonstiges/Meine Dokumente/Steuer/DD/Sheets/"/>
    </mc:Choice>
  </mc:AlternateContent>
  <xr:revisionPtr revIDLastSave="1010" documentId="11_AD4DB114E441178AC67DF4AA8E13C136683EDF1A" xr6:coauthVersionLast="47" xr6:coauthVersionMax="47" xr10:uidLastSave="{2312D171-549D-4778-BB80-0212DC0CA0EA}"/>
  <bookViews>
    <workbookView xWindow="-19310" yWindow="-110" windowWidth="19420" windowHeight="10420" xr2:uid="{00000000-000D-0000-FFFF-FFFF00000000}"/>
  </bookViews>
  <sheets>
    <sheet name="Spar &amp; Invest-Rate" sheetId="1" r:id="rId1"/>
    <sheet name="Berechnung Sparrat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E6" i="1"/>
  <c r="H6" i="2"/>
  <c r="H36" i="2"/>
  <c r="I36" i="2"/>
  <c r="I6" i="2"/>
  <c r="J53" i="2"/>
  <c r="I53" i="2"/>
  <c r="H46" i="2"/>
  <c r="H52" i="2"/>
  <c r="J28" i="2"/>
  <c r="I19" i="2"/>
  <c r="J19" i="2" s="1"/>
  <c r="I28" i="2"/>
  <c r="J65" i="2"/>
  <c r="J66" i="2"/>
  <c r="J64" i="2"/>
  <c r="J70" i="2"/>
  <c r="J69" i="2"/>
  <c r="J68" i="2"/>
  <c r="J49" i="2"/>
  <c r="J48" i="2"/>
  <c r="J47" i="2"/>
  <c r="J42" i="2"/>
  <c r="J41" i="2"/>
  <c r="J40" i="2"/>
  <c r="J39" i="2"/>
  <c r="J38" i="2"/>
  <c r="J37" i="2"/>
  <c r="J34" i="2"/>
  <c r="J33" i="2"/>
  <c r="J32" i="2"/>
  <c r="J29" i="2"/>
  <c r="J7" i="2"/>
  <c r="J9" i="2"/>
  <c r="J10" i="2"/>
  <c r="J11" i="2"/>
  <c r="J12" i="2"/>
  <c r="J13" i="2"/>
  <c r="J14" i="2"/>
  <c r="J16" i="2"/>
  <c r="J17" i="2"/>
  <c r="J18" i="2"/>
  <c r="J20" i="2"/>
  <c r="J21" i="2"/>
  <c r="J22" i="2"/>
  <c r="J23" i="2"/>
  <c r="J24" i="2"/>
  <c r="J26" i="2"/>
  <c r="J30" i="2"/>
  <c r="J31" i="2"/>
  <c r="J35" i="2"/>
  <c r="J43" i="2"/>
  <c r="J44" i="2"/>
  <c r="J45" i="2"/>
  <c r="J46" i="2"/>
  <c r="J51" i="2"/>
  <c r="J52" i="2"/>
  <c r="J62" i="2"/>
  <c r="J63" i="2"/>
  <c r="J67" i="2"/>
  <c r="J27" i="2"/>
  <c r="F28" i="2"/>
  <c r="D28" i="2" s="1"/>
  <c r="E67" i="2"/>
  <c r="E63" i="2"/>
  <c r="E52" i="2"/>
  <c r="E46" i="2"/>
  <c r="E36" i="2"/>
  <c r="E31" i="2"/>
  <c r="E15" i="2"/>
  <c r="E10" i="2"/>
  <c r="F6" i="2"/>
  <c r="E6" i="2"/>
  <c r="C6" i="2"/>
  <c r="C7" i="2"/>
  <c r="D7" i="2"/>
  <c r="D9" i="2"/>
  <c r="B10" i="2"/>
  <c r="C11" i="2"/>
  <c r="C10" i="2" s="1"/>
  <c r="C12" i="2"/>
  <c r="D12" i="2"/>
  <c r="D13" i="2"/>
  <c r="D14" i="2"/>
  <c r="D16" i="2"/>
  <c r="D17" i="2"/>
  <c r="B18" i="2"/>
  <c r="C18" i="2" s="1"/>
  <c r="C15" i="2" s="1"/>
  <c r="B15" i="2" s="1"/>
  <c r="C19" i="2"/>
  <c r="B20" i="2"/>
  <c r="C20" i="2"/>
  <c r="C21" i="2"/>
  <c r="D22" i="2"/>
  <c r="D23" i="2"/>
  <c r="D24" i="2"/>
  <c r="C26" i="2"/>
  <c r="C25" i="2" s="1"/>
  <c r="B25" i="2" s="1"/>
  <c r="C27" i="2"/>
  <c r="C28" i="2"/>
  <c r="C29" i="2"/>
  <c r="D29" i="2"/>
  <c r="D30" i="2"/>
  <c r="C32" i="2"/>
  <c r="C31" i="2" s="1"/>
  <c r="B31" i="2" s="1"/>
  <c r="C33" i="2"/>
  <c r="D34" i="2"/>
  <c r="D35" i="2"/>
  <c r="C37" i="2"/>
  <c r="C36" i="2" s="1"/>
  <c r="B36" i="2" s="1"/>
  <c r="D37" i="2"/>
  <c r="C38" i="2"/>
  <c r="D38" i="2"/>
  <c r="C39" i="2"/>
  <c r="C40" i="2"/>
  <c r="C41" i="2"/>
  <c r="C42" i="2"/>
  <c r="D42" i="2"/>
  <c r="C43" i="2"/>
  <c r="D43" i="2"/>
  <c r="C44" i="2"/>
  <c r="D44" i="2"/>
  <c r="D45" i="2"/>
  <c r="C47" i="2"/>
  <c r="C46" i="2" s="1"/>
  <c r="B46" i="2" s="1"/>
  <c r="C48" i="2"/>
  <c r="C49" i="2"/>
  <c r="D50" i="2"/>
  <c r="D51" i="2"/>
  <c r="C53" i="2"/>
  <c r="C52" i="2" s="1"/>
  <c r="B52" i="2" s="1"/>
  <c r="C55" i="2"/>
  <c r="C56" i="2"/>
  <c r="C57" i="2"/>
  <c r="C58" i="2"/>
  <c r="B59" i="2"/>
  <c r="C59" i="2" s="1"/>
  <c r="D62" i="2"/>
  <c r="C63" i="2"/>
  <c r="B63" i="2" s="1"/>
  <c r="C64" i="2"/>
  <c r="C65" i="2"/>
  <c r="C66" i="2"/>
  <c r="C68" i="2"/>
  <c r="C69" i="2"/>
  <c r="C67" i="2" s="1"/>
  <c r="B67" i="2" s="1"/>
  <c r="B70" i="2"/>
  <c r="C70" i="2"/>
  <c r="I42" i="2"/>
  <c r="G42" i="2" s="1"/>
  <c r="I34" i="2"/>
  <c r="I29" i="2"/>
  <c r="G29" i="2" s="1"/>
  <c r="I69" i="2"/>
  <c r="I68" i="2"/>
  <c r="I66" i="2"/>
  <c r="I65" i="2"/>
  <c r="I64" i="2"/>
  <c r="I52" i="2"/>
  <c r="I49" i="2"/>
  <c r="I48" i="2"/>
  <c r="I47" i="2"/>
  <c r="I41" i="2"/>
  <c r="I40" i="2"/>
  <c r="I39" i="2"/>
  <c r="I38" i="2"/>
  <c r="I37" i="2"/>
  <c r="I33" i="2"/>
  <c r="I32" i="2"/>
  <c r="I7" i="2"/>
  <c r="I27" i="2"/>
  <c r="I26" i="2"/>
  <c r="I12" i="2"/>
  <c r="I11" i="2"/>
  <c r="I21" i="2"/>
  <c r="K70" i="2"/>
  <c r="L70" i="2" s="1"/>
  <c r="L69" i="2"/>
  <c r="L68" i="2"/>
  <c r="L66" i="2"/>
  <c r="L65" i="2"/>
  <c r="L64" i="2"/>
  <c r="L63" i="2" s="1"/>
  <c r="K59" i="2"/>
  <c r="K60" i="2" s="1"/>
  <c r="L60" i="2" s="1"/>
  <c r="L58" i="2"/>
  <c r="L57" i="2"/>
  <c r="L56" i="2"/>
  <c r="L55" i="2"/>
  <c r="L53" i="2"/>
  <c r="L52" i="2" s="1"/>
  <c r="K52" i="2" s="1"/>
  <c r="L49" i="2"/>
  <c r="L48" i="2"/>
  <c r="L47" i="2"/>
  <c r="L41" i="2"/>
  <c r="L40" i="2"/>
  <c r="L39" i="2"/>
  <c r="L38" i="2"/>
  <c r="L37" i="2"/>
  <c r="L36" i="2" s="1"/>
  <c r="K36" i="2" s="1"/>
  <c r="L33" i="2"/>
  <c r="L32" i="2"/>
  <c r="L27" i="2"/>
  <c r="L26" i="2"/>
  <c r="L25" i="2" s="1"/>
  <c r="K25" i="2" s="1"/>
  <c r="L21" i="2"/>
  <c r="K20" i="2"/>
  <c r="L20" i="2" s="1"/>
  <c r="L19" i="2"/>
  <c r="K18" i="2"/>
  <c r="L18" i="2" s="1"/>
  <c r="L12" i="2"/>
  <c r="L11" i="2"/>
  <c r="L10" i="2" s="1"/>
  <c r="L7" i="2"/>
  <c r="L6" i="2"/>
  <c r="K6" i="2" s="1"/>
  <c r="F7" i="2"/>
  <c r="H70" i="2"/>
  <c r="I70" i="2" s="1"/>
  <c r="H59" i="2"/>
  <c r="H60" i="2" s="1"/>
  <c r="I58" i="2"/>
  <c r="I57" i="2"/>
  <c r="I56" i="2"/>
  <c r="I55" i="2"/>
  <c r="H20" i="2"/>
  <c r="I20" i="2" s="1"/>
  <c r="H18" i="2"/>
  <c r="I18" i="2" s="1"/>
  <c r="G62" i="2"/>
  <c r="G51" i="2"/>
  <c r="G50" i="2"/>
  <c r="G45" i="2"/>
  <c r="G44" i="2"/>
  <c r="G43" i="2"/>
  <c r="G35" i="2"/>
  <c r="G34" i="2"/>
  <c r="G30" i="2"/>
  <c r="G24" i="2"/>
  <c r="G23" i="2"/>
  <c r="G22" i="2"/>
  <c r="G17" i="2"/>
  <c r="G16" i="2"/>
  <c r="G14" i="2"/>
  <c r="G13" i="2"/>
  <c r="G9" i="2"/>
  <c r="F53" i="2"/>
  <c r="F52" i="2" s="1"/>
  <c r="E59" i="2"/>
  <c r="E60" i="2" s="1"/>
  <c r="F60" i="2" s="1"/>
  <c r="F58" i="2"/>
  <c r="F57" i="2"/>
  <c r="F56" i="2"/>
  <c r="F55" i="2"/>
  <c r="E70" i="2"/>
  <c r="F70" i="2" s="1"/>
  <c r="D70" i="2" s="1"/>
  <c r="F69" i="2"/>
  <c r="D69" i="2" s="1"/>
  <c r="F68" i="2"/>
  <c r="D68" i="2" s="1"/>
  <c r="F49" i="2"/>
  <c r="D49" i="2" s="1"/>
  <c r="F48" i="2"/>
  <c r="D48" i="2" s="1"/>
  <c r="F47" i="2"/>
  <c r="D47" i="2" s="1"/>
  <c r="F66" i="2"/>
  <c r="G66" i="2" s="1"/>
  <c r="F65" i="2"/>
  <c r="D65" i="2" s="1"/>
  <c r="F64" i="2"/>
  <c r="D64" i="2" s="1"/>
  <c r="F41" i="2"/>
  <c r="D41" i="2" s="1"/>
  <c r="F40" i="2"/>
  <c r="D40" i="2" s="1"/>
  <c r="F39" i="2"/>
  <c r="D39" i="2" s="1"/>
  <c r="F38" i="2"/>
  <c r="F37" i="2"/>
  <c r="F33" i="2"/>
  <c r="D33" i="2" s="1"/>
  <c r="F32" i="2"/>
  <c r="D32" i="2" s="1"/>
  <c r="F27" i="2"/>
  <c r="D27" i="2" s="1"/>
  <c r="F26" i="2"/>
  <c r="D26" i="2" s="1"/>
  <c r="F12" i="2"/>
  <c r="F11" i="2"/>
  <c r="F10" i="2" s="1"/>
  <c r="F21" i="2"/>
  <c r="D21" i="2" s="1"/>
  <c r="E20" i="2"/>
  <c r="F20" i="2" s="1"/>
  <c r="D20" i="2" s="1"/>
  <c r="F19" i="2"/>
  <c r="D19" i="2" s="1"/>
  <c r="E18" i="2"/>
  <c r="G28" i="2" l="1"/>
  <c r="C3" i="2"/>
  <c r="G19" i="2"/>
  <c r="D66" i="2"/>
  <c r="D53" i="2"/>
  <c r="B60" i="2"/>
  <c r="C60" i="2" s="1"/>
  <c r="D10" i="2"/>
  <c r="B6" i="2"/>
  <c r="B3" i="2" s="1"/>
  <c r="D52" i="2"/>
  <c r="D11" i="2"/>
  <c r="G37" i="2"/>
  <c r="G7" i="2"/>
  <c r="G32" i="2"/>
  <c r="G69" i="2"/>
  <c r="G33" i="2"/>
  <c r="I63" i="2"/>
  <c r="G63" i="2" s="1"/>
  <c r="F59" i="2"/>
  <c r="I60" i="2"/>
  <c r="G27" i="2"/>
  <c r="K63" i="2"/>
  <c r="K10" i="2"/>
  <c r="L15" i="2"/>
  <c r="L3" i="2" s="1"/>
  <c r="L67" i="2"/>
  <c r="L59" i="2"/>
  <c r="L31" i="2"/>
  <c r="L46" i="2"/>
  <c r="G21" i="2"/>
  <c r="I46" i="2"/>
  <c r="G68" i="2"/>
  <c r="F46" i="2"/>
  <c r="I10" i="2"/>
  <c r="I25" i="2"/>
  <c r="G40" i="2"/>
  <c r="F63" i="2"/>
  <c r="D63" i="2" s="1"/>
  <c r="G38" i="2"/>
  <c r="F67" i="2"/>
  <c r="G70" i="2"/>
  <c r="G20" i="2"/>
  <c r="G49" i="2"/>
  <c r="G48" i="2"/>
  <c r="J36" i="2"/>
  <c r="G12" i="2"/>
  <c r="G65" i="2"/>
  <c r="I59" i="2"/>
  <c r="G11" i="2"/>
  <c r="G26" i="2"/>
  <c r="G39" i="2"/>
  <c r="I67" i="2"/>
  <c r="G53" i="2"/>
  <c r="I31" i="2"/>
  <c r="G41" i="2"/>
  <c r="G52" i="2"/>
  <c r="I15" i="2"/>
  <c r="G47" i="2"/>
  <c r="G64" i="2"/>
  <c r="F25" i="2"/>
  <c r="E25" i="2" s="1"/>
  <c r="F31" i="2"/>
  <c r="D31" i="2" s="1"/>
  <c r="F36" i="2"/>
  <c r="D6" i="2"/>
  <c r="J15" i="2" l="1"/>
  <c r="I3" i="2"/>
  <c r="E3" i="2"/>
  <c r="J25" i="2"/>
  <c r="D36" i="2"/>
  <c r="D46" i="2"/>
  <c r="D67" i="2"/>
  <c r="D25" i="2"/>
  <c r="H31" i="2"/>
  <c r="H63" i="2"/>
  <c r="H67" i="2"/>
  <c r="H25" i="2"/>
  <c r="H15" i="2"/>
  <c r="H10" i="2"/>
  <c r="G46" i="2"/>
  <c r="G10" i="2"/>
  <c r="K46" i="2"/>
  <c r="K67" i="2"/>
  <c r="K31" i="2"/>
  <c r="K15" i="2"/>
  <c r="G25" i="2"/>
  <c r="G36" i="2"/>
  <c r="G67" i="2"/>
  <c r="G31" i="2"/>
  <c r="G6" i="2"/>
  <c r="H3" i="2" l="1"/>
  <c r="J3" i="2" s="1"/>
  <c r="J6" i="2"/>
  <c r="K3" i="2"/>
  <c r="E8" i="1"/>
  <c r="C8" i="1"/>
  <c r="G8" i="1"/>
  <c r="I8" i="1"/>
  <c r="M8" i="1"/>
  <c r="K8" i="1"/>
  <c r="L12" i="1"/>
  <c r="M4" i="1"/>
  <c r="M5" i="1"/>
  <c r="M6" i="1"/>
  <c r="M7" i="1"/>
  <c r="M3" i="1"/>
  <c r="K13" i="1"/>
  <c r="K4" i="1"/>
  <c r="K5" i="1"/>
  <c r="K6" i="1"/>
  <c r="K7" i="1"/>
  <c r="K3" i="1"/>
  <c r="M15" i="1"/>
  <c r="M14" i="1"/>
  <c r="M13" i="1"/>
  <c r="K15" i="1"/>
  <c r="K14" i="1"/>
  <c r="I13" i="1"/>
  <c r="G13" i="1"/>
  <c r="G14" i="1"/>
  <c r="E13" i="1"/>
  <c r="E14" i="1"/>
  <c r="C13" i="1"/>
  <c r="C14" i="1"/>
  <c r="C15" i="1"/>
  <c r="G15" i="1"/>
  <c r="E15" i="1"/>
  <c r="I4" i="1"/>
  <c r="I5" i="1"/>
  <c r="I6" i="1"/>
  <c r="I3" i="1"/>
  <c r="G4" i="1"/>
  <c r="G5" i="1"/>
  <c r="G6" i="1"/>
  <c r="G7" i="1"/>
  <c r="G3" i="1"/>
  <c r="C4" i="1"/>
  <c r="C5" i="1"/>
  <c r="C6" i="1"/>
  <c r="C7" i="1"/>
  <c r="E4" i="1"/>
  <c r="E5" i="1"/>
  <c r="E7" i="1"/>
  <c r="E3" i="1"/>
  <c r="C3" i="1"/>
  <c r="H4" i="2" l="1"/>
  <c r="I7" i="1"/>
  <c r="I15" i="1"/>
  <c r="I14" i="1"/>
  <c r="F18" i="2"/>
  <c r="D18" i="2" s="1"/>
  <c r="G18" i="2" l="1"/>
  <c r="F15" i="2"/>
  <c r="D15" i="2" s="1"/>
  <c r="D3" i="2" s="1"/>
  <c r="G15" i="2" l="1"/>
  <c r="G3" i="2" s="1"/>
  <c r="F3" i="2"/>
</calcChain>
</file>

<file path=xl/sharedStrings.xml><?xml version="1.0" encoding="utf-8"?>
<sst xmlns="http://schemas.openxmlformats.org/spreadsheetml/2006/main" count="70" uniqueCount="67">
  <si>
    <t>Einnahmen</t>
  </si>
  <si>
    <t>Wohnen</t>
  </si>
  <si>
    <t>Haushalt &amp; Lebensmittel</t>
  </si>
  <si>
    <t>Auto</t>
  </si>
  <si>
    <t>Freizeit</t>
  </si>
  <si>
    <t>Sparen</t>
  </si>
  <si>
    <t>Ziel Sparrate</t>
  </si>
  <si>
    <t xml:space="preserve">Sparbuch 1 </t>
  </si>
  <si>
    <t>Gem. Konto</t>
  </si>
  <si>
    <t>Investitionen</t>
  </si>
  <si>
    <t>Zielwert</t>
  </si>
  <si>
    <t>Anmerkung</t>
  </si>
  <si>
    <t>Sonstige Ausgaben</t>
  </si>
  <si>
    <t>Einkommen</t>
  </si>
  <si>
    <t xml:space="preserve">Errechnete Ausgaben </t>
  </si>
  <si>
    <t>Lebensmittel</t>
  </si>
  <si>
    <t>Einkauf 1</t>
  </si>
  <si>
    <t>Haushalt</t>
  </si>
  <si>
    <t xml:space="preserve">Netflix </t>
  </si>
  <si>
    <t>Fahrzeug</t>
  </si>
  <si>
    <t>Tanken 1</t>
  </si>
  <si>
    <t>Tanken 2</t>
  </si>
  <si>
    <t>Tanken Gesamt</t>
  </si>
  <si>
    <t>Kredit</t>
  </si>
  <si>
    <t>Steuer</t>
  </si>
  <si>
    <t>Service</t>
  </si>
  <si>
    <t>Motti Sparen</t>
  </si>
  <si>
    <t>Motti Oskar</t>
  </si>
  <si>
    <t xml:space="preserve">Sparen </t>
  </si>
  <si>
    <t xml:space="preserve">Jana Nico Giro </t>
  </si>
  <si>
    <t>Sparbuch 1 Nico</t>
  </si>
  <si>
    <t>Wertanlage</t>
  </si>
  <si>
    <t>TradeRep</t>
  </si>
  <si>
    <t>Consors-Depot</t>
  </si>
  <si>
    <t>Bondora</t>
  </si>
  <si>
    <t>Estate Guru</t>
  </si>
  <si>
    <t xml:space="preserve">Gemeinschaftsdepot </t>
  </si>
  <si>
    <t>Freizeit &amp; co</t>
  </si>
  <si>
    <t xml:space="preserve">Mampfgeld </t>
  </si>
  <si>
    <t xml:space="preserve">Freie Verfügung </t>
  </si>
  <si>
    <t>Geschäft</t>
  </si>
  <si>
    <t>Mitgliedsbeiträge / Hobbies etc</t>
  </si>
  <si>
    <t>Dividendenalarm</t>
  </si>
  <si>
    <t>Veränderung</t>
  </si>
  <si>
    <t>Vesicherungen</t>
  </si>
  <si>
    <t>WWK</t>
  </si>
  <si>
    <t>Telefon</t>
  </si>
  <si>
    <t>Autoversicherung</t>
  </si>
  <si>
    <t>Haftpflicht</t>
  </si>
  <si>
    <t>Website</t>
  </si>
  <si>
    <t>Shop</t>
  </si>
  <si>
    <t>Canva</t>
  </si>
  <si>
    <t>An Kontist</t>
  </si>
  <si>
    <t>Davon abgehend:</t>
  </si>
  <si>
    <t>Summe</t>
  </si>
  <si>
    <t>Dennis</t>
  </si>
  <si>
    <t>Überschuss-Frei Verfügbar</t>
  </si>
  <si>
    <t>Kinder Sparen</t>
  </si>
  <si>
    <t>Lilly Oskar</t>
  </si>
  <si>
    <t>Lilly Sparen</t>
  </si>
  <si>
    <t>Nico Tagesgeld</t>
  </si>
  <si>
    <t>Scalable Wealth</t>
  </si>
  <si>
    <t>Minimal Ziel</t>
  </si>
  <si>
    <t>Zielwert Minimal</t>
  </si>
  <si>
    <t>Von Summe sparen</t>
  </si>
  <si>
    <t xml:space="preserve">Passwort zum ändern ist </t>
  </si>
  <si>
    <t>DiviDad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</si>
</sst>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\+#,##0.0\ %;[Red]\-#,##0.0\ %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0" fillId="2" borderId="2" xfId="0" applyFill="1" applyBorder="1"/>
    <xf numFmtId="0" fontId="0" fillId="0" borderId="11" xfId="0" applyBorder="1"/>
    <xf numFmtId="0" fontId="0" fillId="0" borderId="2" xfId="0" applyBorder="1"/>
    <xf numFmtId="0" fontId="4" fillId="0" borderId="0" xfId="0" applyFont="1"/>
    <xf numFmtId="0" fontId="4" fillId="3" borderId="0" xfId="0" applyFont="1" applyFill="1"/>
    <xf numFmtId="0" fontId="0" fillId="0" borderId="15" xfId="0" applyBorder="1"/>
    <xf numFmtId="0" fontId="0" fillId="0" borderId="16" xfId="0" applyBorder="1"/>
    <xf numFmtId="44" fontId="4" fillId="3" borderId="15" xfId="0" applyNumberFormat="1" applyFont="1" applyFill="1" applyBorder="1"/>
    <xf numFmtId="9" fontId="4" fillId="3" borderId="16" xfId="0" applyNumberFormat="1" applyFont="1" applyFill="1" applyBorder="1"/>
    <xf numFmtId="44" fontId="3" fillId="0" borderId="15" xfId="1" applyFont="1" applyBorder="1"/>
    <xf numFmtId="44" fontId="4" fillId="0" borderId="15" xfId="1" applyFont="1" applyBorder="1"/>
    <xf numFmtId="9" fontId="4" fillId="0" borderId="16" xfId="2" applyFont="1" applyBorder="1"/>
    <xf numFmtId="9" fontId="3" fillId="0" borderId="16" xfId="2" applyFont="1" applyBorder="1"/>
    <xf numFmtId="44" fontId="0" fillId="0" borderId="15" xfId="1" applyFont="1" applyBorder="1"/>
    <xf numFmtId="44" fontId="0" fillId="0" borderId="13" xfId="1" applyFont="1" applyFill="1" applyBorder="1"/>
    <xf numFmtId="0" fontId="0" fillId="0" borderId="14" xfId="0" applyFill="1" applyBorder="1"/>
    <xf numFmtId="0" fontId="0" fillId="0" borderId="13" xfId="0" applyFill="1" applyBorder="1"/>
    <xf numFmtId="44" fontId="4" fillId="0" borderId="15" xfId="1" applyFont="1" applyFill="1" applyBorder="1"/>
    <xf numFmtId="0" fontId="0" fillId="0" borderId="16" xfId="0" applyFill="1" applyBorder="1"/>
    <xf numFmtId="0" fontId="4" fillId="0" borderId="15" xfId="0" applyFont="1" applyFill="1" applyBorder="1"/>
    <xf numFmtId="0" fontId="4" fillId="0" borderId="17" xfId="0" applyFont="1" applyFill="1" applyBorder="1"/>
    <xf numFmtId="44" fontId="4" fillId="0" borderId="17" xfId="0" applyNumberFormat="1" applyFont="1" applyFill="1" applyBorder="1"/>
    <xf numFmtId="9" fontId="4" fillId="0" borderId="18" xfId="2" applyFont="1" applyFill="1" applyBorder="1"/>
    <xf numFmtId="165" fontId="4" fillId="3" borderId="0" xfId="2" applyNumberFormat="1" applyFont="1" applyFill="1" applyBorder="1"/>
    <xf numFmtId="165" fontId="4" fillId="0" borderId="0" xfId="2" applyNumberFormat="1" applyFont="1" applyFill="1" applyBorder="1"/>
    <xf numFmtId="0" fontId="0" fillId="0" borderId="19" xfId="0" applyFill="1" applyBorder="1"/>
    <xf numFmtId="165" fontId="4" fillId="0" borderId="20" xfId="2" applyNumberFormat="1" applyFont="1" applyFill="1" applyBorder="1"/>
    <xf numFmtId="0" fontId="5" fillId="0" borderId="0" xfId="0" applyFont="1"/>
    <xf numFmtId="44" fontId="6" fillId="0" borderId="15" xfId="1" applyFont="1" applyBorder="1"/>
    <xf numFmtId="9" fontId="6" fillId="0" borderId="16" xfId="2" applyFont="1" applyBorder="1"/>
    <xf numFmtId="165" fontId="5" fillId="0" borderId="0" xfId="2" applyNumberFormat="1" applyFont="1" applyFill="1" applyBorder="1"/>
    <xf numFmtId="0" fontId="8" fillId="0" borderId="0" xfId="0" applyFont="1"/>
    <xf numFmtId="44" fontId="5" fillId="0" borderId="21" xfId="1" applyFont="1" applyBorder="1"/>
    <xf numFmtId="9" fontId="5" fillId="0" borderId="22" xfId="2" applyFont="1" applyBorder="1"/>
    <xf numFmtId="0" fontId="7" fillId="0" borderId="22" xfId="0" applyFont="1" applyBorder="1"/>
    <xf numFmtId="0" fontId="0" fillId="0" borderId="22" xfId="0" applyBorder="1"/>
    <xf numFmtId="44" fontId="0" fillId="0" borderId="21" xfId="1" applyFont="1" applyBorder="1"/>
    <xf numFmtId="165" fontId="4" fillId="0" borderId="23" xfId="2" applyNumberFormat="1" applyFont="1" applyFill="1" applyBorder="1"/>
    <xf numFmtId="0" fontId="0" fillId="0" borderId="21" xfId="0" applyBorder="1"/>
    <xf numFmtId="165" fontId="5" fillId="0" borderId="23" xfId="2" applyNumberFormat="1" applyFont="1" applyFill="1" applyBorder="1"/>
    <xf numFmtId="0" fontId="4" fillId="4" borderId="2" xfId="0" applyFont="1" applyFill="1" applyBorder="1"/>
    <xf numFmtId="14" fontId="0" fillId="5" borderId="12" xfId="1" applyNumberFormat="1" applyFont="1" applyFill="1" applyBorder="1"/>
    <xf numFmtId="44" fontId="0" fillId="0" borderId="15" xfId="0" applyNumberFormat="1" applyBorder="1"/>
    <xf numFmtId="0" fontId="4" fillId="0" borderId="0" xfId="2" applyNumberFormat="1" applyFont="1" applyFill="1" applyBorder="1"/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2" fillId="0" borderId="0" xfId="0" applyFont="1" applyProtection="1">
      <protection locked="0"/>
    </xf>
    <xf numFmtId="10" fontId="2" fillId="0" borderId="6" xfId="0" applyNumberFormat="1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10" fontId="2" fillId="2" borderId="7" xfId="0" applyNumberFormat="1" applyFont="1" applyFill="1" applyBorder="1" applyProtection="1">
      <protection locked="0"/>
    </xf>
    <xf numFmtId="0" fontId="9" fillId="0" borderId="0" xfId="0" applyFont="1" applyProtection="1">
      <protection locked="0"/>
    </xf>
    <xf numFmtId="0" fontId="9" fillId="0" borderId="5" xfId="0" applyFont="1" applyBorder="1" applyProtection="1">
      <protection locked="0"/>
    </xf>
    <xf numFmtId="9" fontId="9" fillId="0" borderId="6" xfId="2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0" fillId="0" borderId="0" xfId="0" applyProtection="1">
      <protection locked="0"/>
    </xf>
    <xf numFmtId="0" fontId="9" fillId="6" borderId="2" xfId="0" applyFont="1" applyFill="1" applyBorder="1" applyProtection="1">
      <protection locked="0"/>
    </xf>
    <xf numFmtId="0" fontId="9" fillId="6" borderId="1" xfId="0" applyFont="1" applyFill="1" applyBorder="1" applyProtection="1">
      <protection locked="0"/>
    </xf>
    <xf numFmtId="9" fontId="9" fillId="6" borderId="7" xfId="2" applyFont="1" applyFill="1" applyBorder="1" applyProtection="1">
      <protection locked="0"/>
    </xf>
    <xf numFmtId="0" fontId="2" fillId="6" borderId="2" xfId="0" applyFont="1" applyFill="1" applyBorder="1" applyProtection="1">
      <protection locked="0"/>
    </xf>
    <xf numFmtId="0" fontId="0" fillId="6" borderId="2" xfId="0" applyFill="1" applyBorder="1" applyProtection="1">
      <protection locked="0"/>
    </xf>
    <xf numFmtId="9" fontId="0" fillId="6" borderId="2" xfId="2" applyFont="1" applyFill="1" applyBorder="1" applyProtection="1">
      <protection locked="0"/>
    </xf>
    <xf numFmtId="0" fontId="1" fillId="0" borderId="10" xfId="0" applyFont="1" applyBorder="1" applyProtection="1"/>
    <xf numFmtId="0" fontId="1" fillId="0" borderId="0" xfId="0" applyFont="1" applyFill="1" applyBorder="1" applyProtection="1">
      <protection locked="0"/>
    </xf>
    <xf numFmtId="164" fontId="1" fillId="7" borderId="9" xfId="0" applyNumberFormat="1" applyFont="1" applyFill="1" applyBorder="1" applyProtection="1">
      <protection locked="0"/>
    </xf>
    <xf numFmtId="164" fontId="2" fillId="7" borderId="5" xfId="0" applyNumberFormat="1" applyFont="1" applyFill="1" applyBorder="1" applyProtection="1">
      <protection locked="0"/>
    </xf>
    <xf numFmtId="44" fontId="2" fillId="7" borderId="5" xfId="1" applyFont="1" applyFill="1" applyBorder="1" applyProtection="1">
      <protection locked="0"/>
    </xf>
    <xf numFmtId="0" fontId="1" fillId="7" borderId="4" xfId="0" applyFont="1" applyFill="1" applyBorder="1" applyProtection="1">
      <protection locked="0"/>
    </xf>
  </cellXfs>
  <cellStyles count="3">
    <cellStyle name="Prozent" xfId="2" builtinId="5"/>
    <cellStyle name="Standard" xfId="0" builtinId="0"/>
    <cellStyle name="Währung" xfId="1" builtinId="4"/>
  </cellStyles>
  <dxfs count="151"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  <dxf>
      <font>
        <color rgb="FF00B050"/>
      </font>
      <numFmt numFmtId="166" formatCode="#,##0.0%;[Red]\-#,##0.0%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Ausgaben</a:t>
            </a:r>
            <a:r>
              <a:rPr lang="de-DE" baseline="0"/>
              <a:t>: Größte Posten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'Spar &amp; Invest-Rate'!$A$3</c:f>
              <c:strCache>
                <c:ptCount val="1"/>
                <c:pt idx="0">
                  <c:v>Wohnen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Invest-Rate'!$C$3,'Spar &amp; Invest-Rate'!$E$3,'Spar &amp; Invest-Rate'!$G$3,'Spar &amp; Invest-Rate'!$I$3,'Spar &amp; Invest-Rate'!$K$3,'Spar &amp; Invest-Rate'!$M$3)</c:f>
              <c:numCache>
                <c:formatCode>0.00%</c:formatCode>
                <c:ptCount val="6"/>
                <c:pt idx="0">
                  <c:v>0.25</c:v>
                </c:pt>
                <c:pt idx="1">
                  <c:v>0.28483536515893815</c:v>
                </c:pt>
                <c:pt idx="2">
                  <c:v>0.27461211039406835</c:v>
                </c:pt>
                <c:pt idx="3">
                  <c:v>0.16146887590535597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10-49B4-956C-6E0DC7C0CEEB}"/>
            </c:ext>
          </c:extLst>
        </c:ser>
        <c:ser>
          <c:idx val="1"/>
          <c:order val="1"/>
          <c:tx>
            <c:strRef>
              <c:f>'Spar &amp; Invest-Rate'!$A$4</c:f>
              <c:strCache>
                <c:ptCount val="1"/>
                <c:pt idx="0">
                  <c:v>Haushalt &amp; Lebensmittel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Invest-Rate'!$C$4,'Spar &amp; Invest-Rate'!$E$4,'Spar &amp; Invest-Rate'!$G$4,'Spar &amp; Invest-Rate'!$I$4,'Spar &amp; Invest-Rate'!$K$4,'Spar &amp; Invest-Rate'!$M$4)</c:f>
              <c:numCache>
                <c:formatCode>0.00%</c:formatCode>
                <c:ptCount val="6"/>
                <c:pt idx="0">
                  <c:v>0.32500000000000001</c:v>
                </c:pt>
                <c:pt idx="1">
                  <c:v>0.37028597470661956</c:v>
                </c:pt>
                <c:pt idx="2">
                  <c:v>0.35699574351228891</c:v>
                </c:pt>
                <c:pt idx="3">
                  <c:v>0.20990953867696277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10-49B4-956C-6E0DC7C0CEEB}"/>
            </c:ext>
          </c:extLst>
        </c:ser>
        <c:ser>
          <c:idx val="2"/>
          <c:order val="2"/>
          <c:tx>
            <c:strRef>
              <c:f>'Spar &amp; Invest-Rate'!$A$5</c:f>
              <c:strCache>
                <c:ptCount val="1"/>
                <c:pt idx="0">
                  <c:v>Auto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Invest-Rate'!$C$5,'Spar &amp; Invest-Rate'!$E$5,'Spar &amp; Invest-Rate'!$G$5,'Spar &amp; Invest-Rate'!$I$5,'Spar &amp; Invest-Rate'!$K$5,'Spar &amp; Invest-Rate'!$M$5)</c:f>
              <c:numCache>
                <c:formatCode>0.00%</c:formatCode>
                <c:ptCount val="6"/>
                <c:pt idx="0">
                  <c:v>0.125</c:v>
                </c:pt>
                <c:pt idx="1">
                  <c:v>0.14241768257946907</c:v>
                </c:pt>
                <c:pt idx="2">
                  <c:v>0.13730605519703418</c:v>
                </c:pt>
                <c:pt idx="3">
                  <c:v>8.0734437952677984E-2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10-49B4-956C-6E0DC7C0CEEB}"/>
            </c:ext>
          </c:extLst>
        </c:ser>
        <c:ser>
          <c:idx val="3"/>
          <c:order val="3"/>
          <c:tx>
            <c:strRef>
              <c:f>'Spar &amp; Invest-Rate'!$A$6</c:f>
              <c:strCache>
                <c:ptCount val="1"/>
                <c:pt idx="0">
                  <c:v>Freizeit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Invest-Rate'!$C$6,'Spar &amp; Invest-Rate'!$E$6,'Spar &amp; Invest-Rate'!$G$6,'Spar &amp; Invest-Rate'!$I$6,'Spar &amp; Invest-Rate'!$K$6,'Spar &amp; Invest-Rate'!$M$6)</c:f>
              <c:numCache>
                <c:formatCode>0.00%</c:formatCode>
                <c:ptCount val="6"/>
                <c:pt idx="0">
                  <c:v>4.4999999999999998E-2</c:v>
                </c:pt>
                <c:pt idx="1">
                  <c:v>5.1270365728608866E-2</c:v>
                </c:pt>
                <c:pt idx="2">
                  <c:v>4.943017987093231E-2</c:v>
                </c:pt>
                <c:pt idx="3">
                  <c:v>2.9064397662964078E-2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10-49B4-956C-6E0DC7C0CEEB}"/>
            </c:ext>
          </c:extLst>
        </c:ser>
        <c:ser>
          <c:idx val="5"/>
          <c:order val="4"/>
          <c:tx>
            <c:strRef>
              <c:f>'Spar &amp; Invest-Rate'!$A$8</c:f>
              <c:strCache>
                <c:ptCount val="1"/>
                <c:pt idx="0">
                  <c:v>Sonstige Ausgaben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Invest-Rate'!$C$8,'Spar &amp; Invest-Rate'!$E$8,'Spar &amp; Invest-Rate'!$G$8,'Spar &amp; Invest-Rate'!$I$8,'Spar &amp; Invest-Rate'!$K$8,'Spar &amp; Invest-Rate'!$M$8)</c:f>
              <c:numCache>
                <c:formatCode>0.00%</c:formatCode>
                <c:ptCount val="6"/>
                <c:pt idx="0">
                  <c:v>6.5000000000000002E-2</c:v>
                </c:pt>
                <c:pt idx="1">
                  <c:v>7.4057194941323914E-2</c:v>
                </c:pt>
                <c:pt idx="2">
                  <c:v>7.1399148702457782E-2</c:v>
                </c:pt>
                <c:pt idx="3">
                  <c:v>4.1981907735392558E-2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D-4A98-B510-5FAB6EB18753}"/>
            </c:ext>
          </c:extLst>
        </c:ser>
        <c:ser>
          <c:idx val="4"/>
          <c:order val="5"/>
          <c:tx>
            <c:strRef>
              <c:f>'Spar &amp; Invest-Rate'!$A$7</c:f>
              <c:strCache>
                <c:ptCount val="1"/>
                <c:pt idx="0">
                  <c:v>Sparen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Invest-Rate'!$C$7,'Spar &amp; Invest-Rate'!$E$7,'Spar &amp; Invest-Rate'!$G$7,'Spar &amp; Invest-Rate'!$I$7,'Spar &amp; Invest-Rate'!$K$7,'Spar &amp; Invest-Rate'!$M$7)</c:f>
              <c:numCache>
                <c:formatCode>0.00%</c:formatCode>
                <c:ptCount val="6"/>
                <c:pt idx="0">
                  <c:v>0.185</c:v>
                </c:pt>
                <c:pt idx="1">
                  <c:v>0.21077817021761422</c:v>
                </c:pt>
                <c:pt idx="2">
                  <c:v>0.2032129616916106</c:v>
                </c:pt>
                <c:pt idx="3">
                  <c:v>0.11948696816996343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10-49B4-956C-6E0DC7C0CE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52387800"/>
        <c:axId val="552384520"/>
      </c:barChart>
      <c:catAx>
        <c:axId val="55238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84520"/>
        <c:crosses val="autoZero"/>
        <c:auto val="1"/>
        <c:lblAlgn val="ctr"/>
        <c:lblOffset val="100"/>
        <c:noMultiLvlLbl val="0"/>
      </c:catAx>
      <c:valAx>
        <c:axId val="55238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38780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Investitionsquote vom Gesparten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Investitionsquote vom Gesparten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Invest-Rate'!$C$15,'Spar &amp; Invest-Rate'!$E$15,'Spar &amp; Invest-Rate'!$G$15,'Spar &amp; Invest-Rate'!$I$15,'Spar &amp; Invest-Rate'!$K$15)</c:f>
              <c:numCache>
                <c:formatCode>0.00%</c:formatCode>
                <c:ptCount val="5"/>
                <c:pt idx="0">
                  <c:v>0</c:v>
                </c:pt>
                <c:pt idx="1">
                  <c:v>0.12837837837837837</c:v>
                </c:pt>
                <c:pt idx="2">
                  <c:v>0.42986486486486486</c:v>
                </c:pt>
                <c:pt idx="3">
                  <c:v>0.57527297297297308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2F-40D6-9E9F-68490B11CB45}"/>
            </c:ext>
          </c:extLst>
        </c:ser>
        <c:ser>
          <c:idx val="1"/>
          <c:order val="1"/>
          <c:tx>
            <c:strRef>
              <c:f>'Spar &amp; Invest-Rate'!$A$16</c:f>
              <c:strCache>
                <c:ptCount val="1"/>
                <c:pt idx="0">
                  <c:v>Zielwert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Invest-Rate'!$C$16,'Spar &amp; Invest-Rate'!$E$16,'Spar &amp; Invest-Rate'!$G$16,'Spar &amp; Invest-Rate'!$I$16,'Spar &amp; Invest-Rate'!$K$16,'Spar &amp; Invest-Rate'!$M$16)</c:f>
              <c:numCache>
                <c:formatCode>0.00%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2F-40D6-9E9F-68490B11CB45}"/>
            </c:ext>
          </c:extLst>
        </c:ser>
        <c:ser>
          <c:idx val="2"/>
          <c:order val="2"/>
          <c:tx>
            <c:strRef>
              <c:f>'Spar &amp; Invest-Rate'!$A$17</c:f>
              <c:strCache>
                <c:ptCount val="1"/>
                <c:pt idx="0">
                  <c:v>Zielwert Minimal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Invest-Rate'!$C$17,'Spar &amp; Invest-Rate'!$E$17,'Spar &amp; Invest-Rate'!$G$17,'Spar &amp; Invest-Rate'!$I$17,'Spar &amp; Invest-Rate'!$K$17,'Spar &amp; Invest-Rate'!$M$17)</c:f>
              <c:numCache>
                <c:formatCode>0%</c:formatCode>
                <c:ptCount val="6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8F-45A9-9A53-C94949E2B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100888"/>
        <c:axId val="552099904"/>
      </c:lineChart>
      <c:catAx>
        <c:axId val="55210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099904"/>
        <c:crosses val="autoZero"/>
        <c:auto val="1"/>
        <c:lblAlgn val="ctr"/>
        <c:lblOffset val="100"/>
        <c:noMultiLvlLbl val="0"/>
      </c:catAx>
      <c:valAx>
        <c:axId val="55209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10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Sparquote</a:t>
            </a:r>
            <a:r>
              <a:rPr lang="de-DE" baseline="0"/>
              <a:t> im Verlauf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'Spar &amp; Invest-Rate'!$A$7</c:f>
              <c:strCache>
                <c:ptCount val="1"/>
                <c:pt idx="0">
                  <c:v>Sparen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Invest-Rate'!$C$7,'Spar &amp; Invest-Rate'!$E$7,'Spar &amp; Invest-Rate'!$G$7,'Spar &amp; Invest-Rate'!$I$7,'Spar &amp; Invest-Rate'!$K$7)</c:f>
              <c:numCache>
                <c:formatCode>0.00%</c:formatCode>
                <c:ptCount val="5"/>
                <c:pt idx="0">
                  <c:v>0.185</c:v>
                </c:pt>
                <c:pt idx="1">
                  <c:v>0.21077817021761422</c:v>
                </c:pt>
                <c:pt idx="2">
                  <c:v>0.2032129616916106</c:v>
                </c:pt>
                <c:pt idx="3">
                  <c:v>0.11948696816996343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5F-4774-8DDB-08E32C1B2059}"/>
            </c:ext>
          </c:extLst>
        </c:ser>
        <c:ser>
          <c:idx val="1"/>
          <c:order val="1"/>
          <c:tx>
            <c:strRef>
              <c:f>'Spar &amp; Invest-Rate'!$A$9</c:f>
              <c:strCache>
                <c:ptCount val="1"/>
                <c:pt idx="0">
                  <c:v>Ziel Sparrate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Invest-Rate'!$C$9,'Spar &amp; Invest-Rate'!$E$9,'Spar &amp; Invest-Rate'!$G$9,'Spar &amp; Invest-Rate'!$I$9,'Spar &amp; Invest-Rate'!$K$9,'Spar &amp; Invest-Rate'!$M$9)</c:f>
              <c:numCache>
                <c:formatCode>0.00%</c:formatCode>
                <c:ptCount val="6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5F-4774-8DDB-08E32C1B2059}"/>
            </c:ext>
          </c:extLst>
        </c:ser>
        <c:ser>
          <c:idx val="2"/>
          <c:order val="2"/>
          <c:tx>
            <c:v>Minimal Sparrate (Ziel)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('Spar &amp; Invest-Rate'!$C$1,'Spar &amp; Invest-Rate'!$E$1,'Spar &amp; Invest-Rate'!$G$1,'Spar &amp; Invest-Rate'!$I$1,'Spar &amp; Invest-Rate'!$K$1,'Spar &amp; Invest-Rate'!$M$1)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('Spar &amp; Invest-Rate'!$C$10,'Spar &amp; Invest-Rate'!$E$10,'Spar &amp; Invest-Rate'!$G$10,'Spar &amp; Invest-Rate'!$I$10,'Spar &amp; Invest-Rate'!$K$10,'Spar &amp; Invest-Rate'!$M$10)</c:f>
              <c:numCache>
                <c:formatCode>0%</c:formatCode>
                <c:ptCount val="6"/>
                <c:pt idx="0">
                  <c:v>0.15</c:v>
                </c:pt>
                <c:pt idx="1">
                  <c:v>0.15</c:v>
                </c:pt>
                <c:pt idx="2">
                  <c:v>0.15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21-4566-8ED5-4F21E20AB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2100888"/>
        <c:axId val="552099904"/>
      </c:lineChart>
      <c:catAx>
        <c:axId val="55210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099904"/>
        <c:crosses val="autoZero"/>
        <c:auto val="1"/>
        <c:lblAlgn val="ctr"/>
        <c:lblOffset val="100"/>
        <c:noMultiLvlLbl val="0"/>
      </c:catAx>
      <c:valAx>
        <c:axId val="55209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210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22</xdr:row>
      <xdr:rowOff>57150</xdr:rowOff>
    </xdr:from>
    <xdr:to>
      <xdr:col>13</xdr:col>
      <xdr:colOff>142875</xdr:colOff>
      <xdr:row>37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E7C7038-3280-48BB-AB35-82B28AF859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</xdr:colOff>
      <xdr:row>56</xdr:row>
      <xdr:rowOff>0</xdr:rowOff>
    </xdr:from>
    <xdr:to>
      <xdr:col>12</xdr:col>
      <xdr:colOff>266700</xdr:colOff>
      <xdr:row>70</xdr:row>
      <xdr:rowOff>76200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5021980C-CB03-4D5B-ADF2-6CB4152968AD}"/>
            </a:ext>
            <a:ext uri="{147F2762-F138-4A5C-976F-8EAC2B608ADB}">
              <a16:predDERef xmlns:a16="http://schemas.microsoft.com/office/drawing/2014/main" pred="{7E7C7038-3280-48BB-AB35-82B28AF859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1524000</xdr:colOff>
      <xdr:row>39</xdr:row>
      <xdr:rowOff>114300</xdr:rowOff>
    </xdr:from>
    <xdr:to>
      <xdr:col>12</xdr:col>
      <xdr:colOff>233363</xdr:colOff>
      <xdr:row>54</xdr:row>
      <xdr:rowOff>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D6D42AF-5427-4AB8-A412-3018F7835E94}"/>
            </a:ext>
            <a:ext uri="{147F2762-F138-4A5C-976F-8EAC2B608ADB}">
              <a16:predDERef xmlns:a16="http://schemas.microsoft.com/office/drawing/2014/main" pred="{5021980C-CB03-4D5B-ADF2-6CB415296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workbookViewId="0">
      <selection activeCell="J12" sqref="J12"/>
    </sheetView>
  </sheetViews>
  <sheetFormatPr baseColWidth="10" defaultColWidth="9.140625" defaultRowHeight="15" x14ac:dyDescent="0.25"/>
  <cols>
    <col min="1" max="1" width="23" bestFit="1" customWidth="1"/>
    <col min="2" max="2" width="13.140625" bestFit="1" customWidth="1"/>
    <col min="3" max="3" width="9.28515625" customWidth="1"/>
    <col min="4" max="4" width="12" bestFit="1" customWidth="1"/>
    <col min="5" max="5" width="7.140625" bestFit="1" customWidth="1"/>
    <col min="6" max="6" width="12" bestFit="1" customWidth="1"/>
    <col min="7" max="7" width="8.140625" bestFit="1" customWidth="1"/>
    <col min="8" max="8" width="15.28515625" bestFit="1" customWidth="1"/>
    <col min="9" max="9" width="13.140625" bestFit="1" customWidth="1"/>
    <col min="10" max="10" width="15.28515625" bestFit="1" customWidth="1"/>
    <col min="11" max="11" width="10.28515625" customWidth="1"/>
  </cols>
  <sheetData>
    <row r="1" spans="1:13" ht="15.75" thickBot="1" x14ac:dyDescent="0.3">
      <c r="A1" s="45"/>
      <c r="B1" s="46"/>
      <c r="C1" s="70">
        <v>2018</v>
      </c>
      <c r="D1" s="46"/>
      <c r="E1" s="70">
        <v>2019</v>
      </c>
      <c r="F1" s="46"/>
      <c r="G1" s="70">
        <v>2020</v>
      </c>
      <c r="H1" s="46"/>
      <c r="I1" s="70">
        <v>2021</v>
      </c>
      <c r="J1" s="46"/>
      <c r="K1" s="70">
        <v>2022</v>
      </c>
      <c r="L1" s="46"/>
      <c r="M1" s="70">
        <v>2023</v>
      </c>
    </row>
    <row r="2" spans="1:13" s="2" customFormat="1" ht="15.75" thickBot="1" x14ac:dyDescent="0.3">
      <c r="A2" s="47" t="s">
        <v>0</v>
      </c>
      <c r="B2" s="67">
        <v>40000</v>
      </c>
      <c r="C2" s="65">
        <v>1</v>
      </c>
      <c r="D2" s="67">
        <v>35108</v>
      </c>
      <c r="E2" s="65">
        <v>1</v>
      </c>
      <c r="F2" s="67">
        <v>36415</v>
      </c>
      <c r="G2" s="65">
        <v>1</v>
      </c>
      <c r="H2" s="67">
        <v>61931.44</v>
      </c>
      <c r="I2" s="65">
        <v>1</v>
      </c>
      <c r="J2" s="67"/>
      <c r="K2" s="65">
        <v>1</v>
      </c>
      <c r="L2" s="67"/>
      <c r="M2" s="65">
        <v>1</v>
      </c>
    </row>
    <row r="3" spans="1:13" x14ac:dyDescent="0.25">
      <c r="A3" s="48" t="s">
        <v>1</v>
      </c>
      <c r="B3" s="68">
        <v>10000</v>
      </c>
      <c r="C3" s="49">
        <f>B3*$C$2/$B$2</f>
        <v>0.25</v>
      </c>
      <c r="D3" s="68">
        <v>10000</v>
      </c>
      <c r="E3" s="49">
        <f>D3*$E$2/$D$2</f>
        <v>0.28483536515893815</v>
      </c>
      <c r="F3" s="68">
        <v>10000</v>
      </c>
      <c r="G3" s="49">
        <f>F3*$G$2/$F$2</f>
        <v>0.27461211039406835</v>
      </c>
      <c r="H3" s="68">
        <v>10000</v>
      </c>
      <c r="I3" s="49">
        <f>H3*$I$2/$H$2</f>
        <v>0.16146887590535597</v>
      </c>
      <c r="J3" s="68"/>
      <c r="K3" s="49" t="e">
        <f>J3*$K$2/$J$2</f>
        <v>#DIV/0!</v>
      </c>
      <c r="L3" s="68"/>
      <c r="M3" s="49" t="e">
        <f>L3*$M$2/$L$2</f>
        <v>#DIV/0!</v>
      </c>
    </row>
    <row r="4" spans="1:13" x14ac:dyDescent="0.25">
      <c r="A4" s="48" t="s">
        <v>2</v>
      </c>
      <c r="B4" s="68">
        <v>13000</v>
      </c>
      <c r="C4" s="49">
        <f t="shared" ref="C4:C6" si="0">B4*$C$2/$B$2</f>
        <v>0.32500000000000001</v>
      </c>
      <c r="D4" s="68">
        <v>13000</v>
      </c>
      <c r="E4" s="49">
        <f t="shared" ref="E4:E6" si="1">D4*$E$2/$D$2</f>
        <v>0.37028597470661956</v>
      </c>
      <c r="F4" s="68">
        <v>13000</v>
      </c>
      <c r="G4" s="49">
        <f t="shared" ref="G4:G6" si="2">F4*$G$2/$F$2</f>
        <v>0.35699574351228891</v>
      </c>
      <c r="H4" s="68">
        <v>13000</v>
      </c>
      <c r="I4" s="49">
        <f t="shared" ref="I4:I6" si="3">H4*$I$2/$H$2</f>
        <v>0.20990953867696277</v>
      </c>
      <c r="J4" s="68"/>
      <c r="K4" s="49" t="e">
        <f>J4*$K$2/$J$2</f>
        <v>#DIV/0!</v>
      </c>
      <c r="L4" s="68"/>
      <c r="M4" s="49" t="e">
        <f t="shared" ref="M4:M6" si="4">L4*$M$2/$L$2</f>
        <v>#DIV/0!</v>
      </c>
    </row>
    <row r="5" spans="1:13" x14ac:dyDescent="0.25">
      <c r="A5" s="48" t="s">
        <v>3</v>
      </c>
      <c r="B5" s="68">
        <v>5000</v>
      </c>
      <c r="C5" s="49">
        <f t="shared" si="0"/>
        <v>0.125</v>
      </c>
      <c r="D5" s="68">
        <v>5000</v>
      </c>
      <c r="E5" s="49">
        <f t="shared" si="1"/>
        <v>0.14241768257946907</v>
      </c>
      <c r="F5" s="68">
        <v>5000</v>
      </c>
      <c r="G5" s="49">
        <f t="shared" si="2"/>
        <v>0.13730605519703418</v>
      </c>
      <c r="H5" s="68">
        <v>5000</v>
      </c>
      <c r="I5" s="49">
        <f t="shared" si="3"/>
        <v>8.0734437952677984E-2</v>
      </c>
      <c r="J5" s="68"/>
      <c r="K5" s="49" t="e">
        <f t="shared" ref="K5:K6" si="5">J5*$K$2/$J$2</f>
        <v>#DIV/0!</v>
      </c>
      <c r="L5" s="68"/>
      <c r="M5" s="49" t="e">
        <f t="shared" si="4"/>
        <v>#DIV/0!</v>
      </c>
    </row>
    <row r="6" spans="1:13" x14ac:dyDescent="0.25">
      <c r="A6" s="48" t="s">
        <v>4</v>
      </c>
      <c r="B6" s="68">
        <v>1800</v>
      </c>
      <c r="C6" s="49">
        <f t="shared" si="0"/>
        <v>4.4999999999999998E-2</v>
      </c>
      <c r="D6" s="68">
        <v>1800</v>
      </c>
      <c r="E6" s="49">
        <f t="shared" si="1"/>
        <v>5.1270365728608866E-2</v>
      </c>
      <c r="F6" s="68">
        <v>1800</v>
      </c>
      <c r="G6" s="49">
        <f t="shared" si="2"/>
        <v>4.943017987093231E-2</v>
      </c>
      <c r="H6" s="68">
        <v>1800</v>
      </c>
      <c r="I6" s="49">
        <f t="shared" si="3"/>
        <v>2.9064397662964078E-2</v>
      </c>
      <c r="J6" s="68"/>
      <c r="K6" s="49" t="e">
        <f t="shared" si="5"/>
        <v>#DIV/0!</v>
      </c>
      <c r="L6" s="68"/>
      <c r="M6" s="49" t="e">
        <f t="shared" si="4"/>
        <v>#DIV/0!</v>
      </c>
    </row>
    <row r="7" spans="1:13" x14ac:dyDescent="0.25">
      <c r="A7" s="48" t="s">
        <v>5</v>
      </c>
      <c r="B7" s="68">
        <v>7400</v>
      </c>
      <c r="C7" s="49">
        <f>B7*$C$2/$B$2</f>
        <v>0.185</v>
      </c>
      <c r="D7" s="68">
        <v>7400</v>
      </c>
      <c r="E7" s="49">
        <f>D7*$E$2/$D$2</f>
        <v>0.21077817021761422</v>
      </c>
      <c r="F7" s="68">
        <v>7400</v>
      </c>
      <c r="G7" s="49">
        <f>F7*$G$2/$F$2</f>
        <v>0.2032129616916106</v>
      </c>
      <c r="H7" s="68">
        <v>7400</v>
      </c>
      <c r="I7" s="49">
        <f>H7*$I$2/$H$2</f>
        <v>0.11948696816996343</v>
      </c>
      <c r="J7" s="68"/>
      <c r="K7" s="49" t="e">
        <f>J7*$K$2/$J$2</f>
        <v>#DIV/0!</v>
      </c>
      <c r="L7" s="68"/>
      <c r="M7" s="49" t="e">
        <f>L7*$M$2/$L$2</f>
        <v>#DIV/0!</v>
      </c>
    </row>
    <row r="8" spans="1:13" x14ac:dyDescent="0.25">
      <c r="A8" s="48" t="s">
        <v>12</v>
      </c>
      <c r="B8" s="68">
        <v>2600</v>
      </c>
      <c r="C8" s="49">
        <f>B8*$C$2/$B$2</f>
        <v>6.5000000000000002E-2</v>
      </c>
      <c r="D8" s="68">
        <v>2600</v>
      </c>
      <c r="E8" s="49">
        <f>D8*$E$2/$D$2</f>
        <v>7.4057194941323914E-2</v>
      </c>
      <c r="F8" s="68">
        <v>2600</v>
      </c>
      <c r="G8" s="49">
        <f>F8*$G$2/$F$2</f>
        <v>7.1399148702457782E-2</v>
      </c>
      <c r="H8" s="68">
        <v>2600</v>
      </c>
      <c r="I8" s="49">
        <f>H8*$I$2/$H$2</f>
        <v>4.1981907735392558E-2</v>
      </c>
      <c r="J8" s="68"/>
      <c r="K8" s="49" t="e">
        <f>J8*$K$2/$J$2</f>
        <v>#DIV/0!</v>
      </c>
      <c r="L8" s="68"/>
      <c r="M8" s="49" t="e">
        <f>L8*$M$2/$L$2</f>
        <v>#DIV/0!</v>
      </c>
    </row>
    <row r="9" spans="1:13" s="1" customFormat="1" x14ac:dyDescent="0.25">
      <c r="A9" s="50" t="s">
        <v>6</v>
      </c>
      <c r="B9" s="50"/>
      <c r="C9" s="51">
        <v>0.25</v>
      </c>
      <c r="D9" s="50"/>
      <c r="E9" s="51">
        <v>0.25</v>
      </c>
      <c r="F9" s="50"/>
      <c r="G9" s="51">
        <v>0.25</v>
      </c>
      <c r="H9" s="50"/>
      <c r="I9" s="51">
        <v>0.25</v>
      </c>
      <c r="J9" s="50"/>
      <c r="K9" s="51">
        <v>0.25</v>
      </c>
      <c r="L9" s="50"/>
      <c r="M9" s="51">
        <v>0.25</v>
      </c>
    </row>
    <row r="10" spans="1:13" x14ac:dyDescent="0.25">
      <c r="A10" s="59" t="s">
        <v>62</v>
      </c>
      <c r="B10" s="60"/>
      <c r="C10" s="61">
        <v>0.15</v>
      </c>
      <c r="D10" s="60"/>
      <c r="E10" s="61">
        <v>0.15</v>
      </c>
      <c r="F10" s="60"/>
      <c r="G10" s="61">
        <v>0.15</v>
      </c>
      <c r="H10" s="60"/>
      <c r="I10" s="61">
        <v>0.15</v>
      </c>
      <c r="J10" s="60"/>
      <c r="K10" s="61">
        <v>0.15</v>
      </c>
      <c r="L10" s="60"/>
      <c r="M10" s="61">
        <v>0.15</v>
      </c>
    </row>
    <row r="11" spans="1:13" x14ac:dyDescent="0.25">
      <c r="A11" s="52"/>
      <c r="B11" s="53"/>
      <c r="C11" s="54"/>
      <c r="D11" s="53"/>
      <c r="E11" s="54"/>
      <c r="F11" s="53"/>
      <c r="G11" s="54"/>
      <c r="H11" s="53"/>
      <c r="I11" s="54"/>
      <c r="J11" s="53"/>
      <c r="K11" s="54"/>
      <c r="L11" s="53"/>
      <c r="M11" s="54"/>
    </row>
    <row r="12" spans="1:13" s="3" customFormat="1" x14ac:dyDescent="0.25">
      <c r="A12" s="55" t="s">
        <v>64</v>
      </c>
      <c r="B12" s="55">
        <v>2018</v>
      </c>
      <c r="C12" s="56"/>
      <c r="D12" s="55">
        <v>2019</v>
      </c>
      <c r="E12" s="56"/>
      <c r="F12" s="55">
        <v>2020</v>
      </c>
      <c r="G12" s="56"/>
      <c r="H12" s="55">
        <v>2021</v>
      </c>
      <c r="I12" s="56"/>
      <c r="J12" s="55">
        <f>J1</f>
        <v>0</v>
      </c>
      <c r="K12" s="56"/>
      <c r="L12" s="55">
        <f>L1</f>
        <v>0</v>
      </c>
      <c r="M12" s="56"/>
    </row>
    <row r="13" spans="1:13" x14ac:dyDescent="0.25">
      <c r="A13" s="48" t="s">
        <v>7</v>
      </c>
      <c r="B13" s="69"/>
      <c r="C13" s="49">
        <f>B13*1/$B$7</f>
        <v>0</v>
      </c>
      <c r="D13" s="69"/>
      <c r="E13" s="49">
        <f>D13*1/$D$7</f>
        <v>0</v>
      </c>
      <c r="F13" s="69"/>
      <c r="G13" s="49">
        <f>F13*1/$F$7</f>
        <v>0</v>
      </c>
      <c r="H13" s="69">
        <v>360</v>
      </c>
      <c r="I13" s="49">
        <f>H13*1/$H$7</f>
        <v>4.8648648648648651E-2</v>
      </c>
      <c r="J13" s="69"/>
      <c r="K13" s="49" t="e">
        <f>J13*1/$J$7</f>
        <v>#DIV/0!</v>
      </c>
      <c r="L13" s="69"/>
      <c r="M13" s="49" t="e">
        <f>L13*1/$J$7</f>
        <v>#DIV/0!</v>
      </c>
    </row>
    <row r="14" spans="1:13" x14ac:dyDescent="0.25">
      <c r="A14" s="48" t="s">
        <v>8</v>
      </c>
      <c r="B14" s="69"/>
      <c r="C14" s="49">
        <f>B14*1/$B$7</f>
        <v>0</v>
      </c>
      <c r="D14" s="69"/>
      <c r="E14" s="49">
        <f>D14*1/$D$7</f>
        <v>0</v>
      </c>
      <c r="F14" s="69"/>
      <c r="G14" s="49">
        <f>F14*1/$F$7</f>
        <v>0</v>
      </c>
      <c r="H14" s="69">
        <v>12677</v>
      </c>
      <c r="I14" s="49">
        <f>H14*1/$H$7</f>
        <v>1.7131081081081081</v>
      </c>
      <c r="J14" s="69"/>
      <c r="K14" s="49" t="e">
        <f>J14*1/$J$7</f>
        <v>#DIV/0!</v>
      </c>
      <c r="L14" s="69"/>
      <c r="M14" s="49" t="e">
        <f>L14*1/$J$7</f>
        <v>#DIV/0!</v>
      </c>
    </row>
    <row r="15" spans="1:13" x14ac:dyDescent="0.25">
      <c r="A15" s="48" t="s">
        <v>9</v>
      </c>
      <c r="B15" s="69">
        <v>0</v>
      </c>
      <c r="C15" s="49">
        <f>B15*1/$B$7</f>
        <v>0</v>
      </c>
      <c r="D15" s="69">
        <v>950</v>
      </c>
      <c r="E15" s="49">
        <f>D15*1/$D$7</f>
        <v>0.12837837837837837</v>
      </c>
      <c r="F15" s="69">
        <v>3181</v>
      </c>
      <c r="G15" s="49">
        <f>F15*1/$F$7</f>
        <v>0.42986486486486486</v>
      </c>
      <c r="H15" s="69">
        <v>4257.0200000000004</v>
      </c>
      <c r="I15" s="49">
        <f>H15*1/$H$7</f>
        <v>0.57527297297297308</v>
      </c>
      <c r="J15" s="69"/>
      <c r="K15" s="49" t="e">
        <f>J15*1/$J$7</f>
        <v>#DIV/0!</v>
      </c>
      <c r="L15" s="69"/>
      <c r="M15" s="49" t="e">
        <f>L15*1/$J$7</f>
        <v>#DIV/0!</v>
      </c>
    </row>
    <row r="16" spans="1:13" s="1" customFormat="1" x14ac:dyDescent="0.25">
      <c r="A16" s="50" t="s">
        <v>10</v>
      </c>
      <c r="B16" s="50"/>
      <c r="C16" s="51">
        <v>0.5</v>
      </c>
      <c r="D16" s="50"/>
      <c r="E16" s="51">
        <v>0.5</v>
      </c>
      <c r="F16" s="50"/>
      <c r="G16" s="51">
        <v>0.5</v>
      </c>
      <c r="H16" s="50"/>
      <c r="I16" s="51">
        <v>0.5</v>
      </c>
      <c r="J16" s="50"/>
      <c r="K16" s="51">
        <v>0.5</v>
      </c>
      <c r="L16" s="50"/>
      <c r="M16" s="51">
        <v>0.5</v>
      </c>
    </row>
    <row r="17" spans="1:13" x14ac:dyDescent="0.25">
      <c r="A17" s="62" t="s">
        <v>63</v>
      </c>
      <c r="B17" s="63"/>
      <c r="C17" s="64">
        <v>0.3</v>
      </c>
      <c r="D17" s="63"/>
      <c r="E17" s="64">
        <v>0.3</v>
      </c>
      <c r="F17" s="63"/>
      <c r="G17" s="64">
        <v>0.3</v>
      </c>
      <c r="H17" s="63"/>
      <c r="I17" s="64">
        <v>0.3</v>
      </c>
      <c r="J17" s="63"/>
      <c r="K17" s="64">
        <v>0.3</v>
      </c>
      <c r="L17" s="63"/>
      <c r="M17" s="64">
        <v>0.3</v>
      </c>
    </row>
    <row r="19" spans="1:13" x14ac:dyDescent="0.25">
      <c r="A19" s="66" t="s">
        <v>11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3" x14ac:dyDescent="0.25">
      <c r="A20" s="57" t="s">
        <v>65</v>
      </c>
      <c r="B20" s="58"/>
      <c r="C20" s="58"/>
      <c r="D20" s="58"/>
    </row>
    <row r="21" spans="1:13" x14ac:dyDescent="0.25">
      <c r="A21" s="58" t="s">
        <v>66</v>
      </c>
      <c r="B21" s="58"/>
      <c r="C21" s="58"/>
      <c r="D21" s="58"/>
    </row>
  </sheetData>
  <sheetProtection algorithmName="SHA-512" hashValue="8mcexdQajUPP3p557TiqZDaPSkdiawrwFyOP0jePFnTuqJ5lkRhpoaMKPkaI/PDynaeb4cucJUUZeAhcWbgjaA==" saltValue="SKcOBpXKxkC5+26UVbtjX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A2530-2D05-4D1C-8692-AB74B8829422}">
  <dimension ref="A1:L70"/>
  <sheetViews>
    <sheetView topLeftCell="A4" zoomScaleNormal="100" workbookViewId="0">
      <selection activeCell="K13" sqref="K13"/>
    </sheetView>
  </sheetViews>
  <sheetFormatPr baseColWidth="10" defaultColWidth="9.140625" defaultRowHeight="15" x14ac:dyDescent="0.25"/>
  <cols>
    <col min="1" max="1" width="20" bestFit="1" customWidth="1"/>
    <col min="2" max="2" width="12.28515625" style="14" customWidth="1"/>
    <col min="3" max="3" width="9.140625" style="7"/>
    <col min="4" max="4" width="13.28515625" style="4" customWidth="1"/>
    <col min="5" max="5" width="14.85546875" style="6" bestFit="1" customWidth="1"/>
    <col min="6" max="6" width="9.140625" style="7"/>
    <col min="7" max="7" width="13.28515625" style="4" customWidth="1"/>
    <col min="8" max="8" width="14.85546875" style="6" bestFit="1" customWidth="1"/>
    <col min="9" max="9" width="9.140625" style="7"/>
    <col min="10" max="10" width="13.28515625" style="4" customWidth="1"/>
    <col min="11" max="11" width="14.85546875" style="6" bestFit="1" customWidth="1"/>
    <col min="12" max="12" width="9.140625" style="7"/>
  </cols>
  <sheetData>
    <row r="1" spans="1:12" x14ac:dyDescent="0.25">
      <c r="A1" s="17"/>
      <c r="B1" s="15"/>
      <c r="C1" s="16"/>
      <c r="D1" s="41" t="s">
        <v>43</v>
      </c>
      <c r="E1" s="15"/>
      <c r="F1" s="16"/>
      <c r="G1" s="41" t="s">
        <v>43</v>
      </c>
      <c r="H1" s="15"/>
      <c r="I1" s="16"/>
      <c r="J1" s="41" t="s">
        <v>43</v>
      </c>
      <c r="K1" s="15"/>
      <c r="L1" s="16"/>
    </row>
    <row r="2" spans="1:12" x14ac:dyDescent="0.25">
      <c r="A2" s="20" t="s">
        <v>13</v>
      </c>
      <c r="B2" s="18">
        <v>2334.9299999999998</v>
      </c>
      <c r="C2" s="19"/>
      <c r="D2" s="26"/>
      <c r="E2" s="18">
        <v>2334.9299999999998</v>
      </c>
      <c r="F2" s="19"/>
      <c r="G2" s="26"/>
      <c r="H2" s="18">
        <v>2451</v>
      </c>
      <c r="I2" s="19"/>
      <c r="J2" s="26"/>
      <c r="K2" s="18">
        <v>2334.9299999999998</v>
      </c>
      <c r="L2" s="19"/>
    </row>
    <row r="3" spans="1:12" ht="15.75" thickBot="1" x14ac:dyDescent="0.3">
      <c r="A3" s="21" t="s">
        <v>14</v>
      </c>
      <c r="B3" s="22">
        <f t="shared" ref="B3:L3" si="0">B6+B10+B15+B25+B31+B36+B46+B52+B63+B67</f>
        <v>2334.9299999999998</v>
      </c>
      <c r="C3" s="23">
        <f t="shared" si="0"/>
        <v>1</v>
      </c>
      <c r="D3" s="27">
        <f t="shared" si="0"/>
        <v>1.9293940289430517E-2</v>
      </c>
      <c r="E3" s="22">
        <f>E6+E10+E15+E25+E31+E36+E46+E52+E63+E67</f>
        <v>2379.98</v>
      </c>
      <c r="F3" s="23">
        <f t="shared" si="0"/>
        <v>1.0192939402894305</v>
      </c>
      <c r="G3" s="27">
        <f t="shared" si="0"/>
        <v>3.1909650081846458E-2</v>
      </c>
      <c r="H3" s="22">
        <f>H6+H10+H15+H25+H31+H36+H46+H52+H63+H67</f>
        <v>2571.0540391676868</v>
      </c>
      <c r="I3" s="23">
        <f>I6+I10+I15+I25+I31+I36+I46+I52+I63+I67</f>
        <v>1.0512035903712771</v>
      </c>
      <c r="J3" s="27">
        <f>H3/E3-100%</f>
        <v>8.0283884388812954E-2</v>
      </c>
      <c r="K3" s="22">
        <f t="shared" si="0"/>
        <v>2393.94</v>
      </c>
      <c r="L3" s="23">
        <f t="shared" si="0"/>
        <v>1.0252727062481533</v>
      </c>
    </row>
    <row r="4" spans="1:12" ht="15.75" thickBot="1" x14ac:dyDescent="0.3">
      <c r="A4" s="4"/>
      <c r="B4" s="11"/>
      <c r="H4" s="43">
        <f>H2-H3</f>
        <v>-120.05403916768682</v>
      </c>
    </row>
    <row r="5" spans="1:12" ht="15.75" thickBot="1" x14ac:dyDescent="0.3">
      <c r="B5" s="42">
        <v>44453</v>
      </c>
      <c r="E5" s="42">
        <v>44470</v>
      </c>
      <c r="H5" s="42">
        <v>44256</v>
      </c>
      <c r="K5" s="42"/>
    </row>
    <row r="6" spans="1:12" x14ac:dyDescent="0.25">
      <c r="A6" s="5" t="s">
        <v>15</v>
      </c>
      <c r="B6" s="8">
        <f>$B$2*C6</f>
        <v>200.05</v>
      </c>
      <c r="C6" s="9">
        <f>SUM(C7:C9)</f>
        <v>8.5677086679258066E-2</v>
      </c>
      <c r="D6" s="24">
        <f>IF(F6="","",F6-C6)</f>
        <v>6.4241754570800863E-3</v>
      </c>
      <c r="E6" s="8">
        <f>E$2*F6</f>
        <v>215.05000000000004</v>
      </c>
      <c r="F6" s="9">
        <f>SUM(F7:F9)</f>
        <v>9.2101262136338152E-2</v>
      </c>
      <c r="G6" s="24">
        <f>IF(I6="","",I6-F6)</f>
        <v>2.2158223787774461E-2</v>
      </c>
      <c r="H6" s="8">
        <f>$H$2*I6</f>
        <v>280.05</v>
      </c>
      <c r="I6" s="9">
        <f>SUM(I7:I9)</f>
        <v>0.11425948592411261</v>
      </c>
      <c r="J6" s="24">
        <f>IF(I6="","",H6/E6)-100%</f>
        <v>0.30225528946756541</v>
      </c>
      <c r="K6" s="8">
        <f>$B$2*L6</f>
        <v>220.05</v>
      </c>
      <c r="L6" s="9">
        <f>SUM(L7:L9)</f>
        <v>9.4242653955364838E-2</v>
      </c>
    </row>
    <row r="7" spans="1:12" x14ac:dyDescent="0.25">
      <c r="A7" t="s">
        <v>16</v>
      </c>
      <c r="B7" s="10">
        <v>200.05</v>
      </c>
      <c r="C7" s="13">
        <f>B7*1/$B$2</f>
        <v>8.5677086679258066E-2</v>
      </c>
      <c r="D7" s="25">
        <f>IF(F7="","",F7-C7)</f>
        <v>6.4241754570800863E-3</v>
      </c>
      <c r="E7" s="10">
        <v>215.05</v>
      </c>
      <c r="F7" s="13">
        <f>E7*1/$B$2</f>
        <v>9.2101262136338152E-2</v>
      </c>
      <c r="G7" s="25">
        <f>IF(I7="","",I7-F7)</f>
        <v>2.2158223787774461E-2</v>
      </c>
      <c r="H7" s="10">
        <v>280.05</v>
      </c>
      <c r="I7" s="13">
        <f>H7*1/H$2</f>
        <v>0.11425948592411261</v>
      </c>
      <c r="J7" s="25">
        <f>IF(I7="","",H7/E7)-100%</f>
        <v>0.30225528946756564</v>
      </c>
      <c r="K7" s="10">
        <v>220.05</v>
      </c>
      <c r="L7" s="13">
        <f>K7*1/$B$2</f>
        <v>9.4242653955364838E-2</v>
      </c>
    </row>
    <row r="8" spans="1:12" x14ac:dyDescent="0.25">
      <c r="B8" s="10"/>
      <c r="D8" s="25"/>
      <c r="E8" s="10"/>
      <c r="G8" s="25"/>
      <c r="H8" s="10"/>
      <c r="J8" s="25"/>
      <c r="K8" s="10"/>
    </row>
    <row r="9" spans="1:12" x14ac:dyDescent="0.25">
      <c r="A9" s="4"/>
      <c r="B9" s="11"/>
      <c r="C9" s="12"/>
      <c r="D9" s="25" t="str">
        <f>IF(F9="","",F9-C9)</f>
        <v/>
      </c>
      <c r="G9" s="25" t="str">
        <f>IF(I9="","",I9-F9)</f>
        <v/>
      </c>
      <c r="J9" s="25" t="str">
        <f>IF(L9="","",L9-I9)</f>
        <v/>
      </c>
    </row>
    <row r="10" spans="1:12" x14ac:dyDescent="0.25">
      <c r="A10" s="5" t="s">
        <v>17</v>
      </c>
      <c r="B10" s="8">
        <f>SUM(B11:B12)</f>
        <v>1008.01</v>
      </c>
      <c r="C10" s="9">
        <f>SUM(C11:C14)</f>
        <v>0.43170887349941972</v>
      </c>
      <c r="D10" s="24">
        <f t="shared" ref="D10:D70" si="1">IF(F10="","",F10-C10)</f>
        <v>0</v>
      </c>
      <c r="E10" s="8">
        <f>E$2*F10</f>
        <v>1008.01</v>
      </c>
      <c r="F10" s="9">
        <f>SUM(F11:F14)</f>
        <v>0.43170887349941972</v>
      </c>
      <c r="G10" s="24">
        <f t="shared" ref="G10:G70" si="2">IF(I10="","",I10-F10)</f>
        <v>-2.0444083617738751E-2</v>
      </c>
      <c r="H10" s="8">
        <f>$H$2*I10</f>
        <v>1008.0100000000001</v>
      </c>
      <c r="I10" s="9">
        <f>SUM(I11:I14)</f>
        <v>0.41126478988168097</v>
      </c>
      <c r="J10" s="24">
        <f>IF(I10="","",H10/E10)-100%</f>
        <v>0</v>
      </c>
      <c r="K10" s="8">
        <f>$B$2*L10</f>
        <v>1008.01</v>
      </c>
      <c r="L10" s="9">
        <f>SUM(L11:L14)</f>
        <v>0.43170887349941972</v>
      </c>
    </row>
    <row r="11" spans="1:12" x14ac:dyDescent="0.25">
      <c r="A11" s="4" t="s">
        <v>18</v>
      </c>
      <c r="B11" s="11">
        <v>18.010000000000002</v>
      </c>
      <c r="C11" s="12">
        <f>B11*1/$B$2</f>
        <v>7.7132933321341548E-3</v>
      </c>
      <c r="D11" s="25">
        <f t="shared" si="1"/>
        <v>0</v>
      </c>
      <c r="E11" s="11">
        <v>18.010000000000002</v>
      </c>
      <c r="F11" s="12">
        <f>E11*1/$B$2</f>
        <v>7.7132933321341548E-3</v>
      </c>
      <c r="G11" s="25">
        <f t="shared" si="2"/>
        <v>-3.6527211630388041E-4</v>
      </c>
      <c r="H11" s="11">
        <v>18.010000000000002</v>
      </c>
      <c r="I11" s="12">
        <f t="shared" ref="I11:I12" si="3">H11*1/H$2</f>
        <v>7.3480212158302744E-3</v>
      </c>
      <c r="J11" s="25">
        <f>IF(I11="","",H11/E11)-100%</f>
        <v>0</v>
      </c>
      <c r="K11" s="11">
        <v>18.010000000000002</v>
      </c>
      <c r="L11" s="12">
        <f>K11*1/$B$2</f>
        <v>7.7132933321341548E-3</v>
      </c>
    </row>
    <row r="12" spans="1:12" x14ac:dyDescent="0.25">
      <c r="A12" s="4" t="s">
        <v>17</v>
      </c>
      <c r="B12" s="11">
        <v>990</v>
      </c>
      <c r="C12" s="12">
        <f>B12*1/$B$2</f>
        <v>0.42399558016728556</v>
      </c>
      <c r="D12" s="25">
        <f t="shared" si="1"/>
        <v>0</v>
      </c>
      <c r="E12" s="11">
        <v>990</v>
      </c>
      <c r="F12" s="12">
        <f>E12*1/$B$2</f>
        <v>0.42399558016728556</v>
      </c>
      <c r="G12" s="25">
        <f t="shared" si="2"/>
        <v>-2.0078811501434868E-2</v>
      </c>
      <c r="H12" s="11">
        <v>990</v>
      </c>
      <c r="I12" s="12">
        <f t="shared" si="3"/>
        <v>0.40391676866585069</v>
      </c>
      <c r="J12" s="25">
        <f>IF(I12="","",H12/E12)-100%</f>
        <v>0</v>
      </c>
      <c r="K12" s="11">
        <v>990</v>
      </c>
      <c r="L12" s="12">
        <f>K12*1/$B$2</f>
        <v>0.42399558016728556</v>
      </c>
    </row>
    <row r="13" spans="1:12" x14ac:dyDescent="0.25">
      <c r="A13" s="4"/>
      <c r="B13" s="11"/>
      <c r="C13" s="12"/>
      <c r="D13" s="25" t="str">
        <f t="shared" si="1"/>
        <v/>
      </c>
      <c r="G13" s="25" t="str">
        <f t="shared" si="2"/>
        <v/>
      </c>
      <c r="J13" s="25" t="str">
        <f t="shared" ref="J13:J14" si="4">IF(L13="","",L13-I13)</f>
        <v/>
      </c>
    </row>
    <row r="14" spans="1:12" x14ac:dyDescent="0.25">
      <c r="A14" s="4"/>
      <c r="B14" s="11"/>
      <c r="C14" s="12"/>
      <c r="D14" s="25" t="str">
        <f t="shared" si="1"/>
        <v/>
      </c>
      <c r="G14" s="25" t="str">
        <f t="shared" si="2"/>
        <v/>
      </c>
      <c r="J14" s="25" t="str">
        <f t="shared" si="4"/>
        <v/>
      </c>
    </row>
    <row r="15" spans="1:12" x14ac:dyDescent="0.25">
      <c r="A15" s="5" t="s">
        <v>19</v>
      </c>
      <c r="B15" s="8">
        <f>$B$2*C15</f>
        <v>403.90666666666669</v>
      </c>
      <c r="C15" s="9">
        <f>SUM(C16:C24)</f>
        <v>0.17298448633006844</v>
      </c>
      <c r="D15" s="24">
        <f>IF(F15="","",F15-C15)</f>
        <v>6.4241754570800724E-3</v>
      </c>
      <c r="E15" s="8">
        <f>E$2*F15</f>
        <v>418.90666666666664</v>
      </c>
      <c r="F15" s="9">
        <f>SUM(F16:F24)</f>
        <v>0.17940866178714851</v>
      </c>
      <c r="G15" s="24">
        <f>IF(I15="","",I15-F15)</f>
        <v>2.8843752193539629E-2</v>
      </c>
      <c r="H15" s="8">
        <f>$H$2*I15</f>
        <v>510.42666666666662</v>
      </c>
      <c r="I15" s="9">
        <f>SUM(I16:I24)</f>
        <v>0.20825241398068814</v>
      </c>
      <c r="J15" s="24">
        <f>IF(I15="","",H15/E15)-100%</f>
        <v>0.21847348653638043</v>
      </c>
      <c r="K15" s="8">
        <f>$B$2*L15</f>
        <v>427.86666666666673</v>
      </c>
      <c r="L15" s="9">
        <f>SUM(L16:L24)</f>
        <v>0.18324603592684438</v>
      </c>
    </row>
    <row r="16" spans="1:12" x14ac:dyDescent="0.25">
      <c r="A16" t="s">
        <v>20</v>
      </c>
      <c r="B16" s="10">
        <v>50.6</v>
      </c>
      <c r="D16" s="25" t="str">
        <f t="shared" ref="D16:D21" si="5">IF(F16="","",F16-C16)</f>
        <v/>
      </c>
      <c r="E16" s="14">
        <v>60.6</v>
      </c>
      <c r="G16" s="25" t="str">
        <f t="shared" ref="G16:G21" si="6">IF(I16="","",I16-F16)</f>
        <v/>
      </c>
      <c r="H16" s="14">
        <v>65.010000000000005</v>
      </c>
      <c r="J16" s="25" t="str">
        <f t="shared" ref="J16:J51" si="7">IF(L16="","",L16-I16)</f>
        <v/>
      </c>
      <c r="K16" s="14">
        <v>65.010000000000005</v>
      </c>
    </row>
    <row r="17" spans="1:12" x14ac:dyDescent="0.25">
      <c r="A17" t="s">
        <v>21</v>
      </c>
      <c r="B17" s="10">
        <v>55.5</v>
      </c>
      <c r="D17" s="25" t="str">
        <f t="shared" si="5"/>
        <v/>
      </c>
      <c r="E17" s="14">
        <v>60.5</v>
      </c>
      <c r="G17" s="25" t="str">
        <f t="shared" si="6"/>
        <v/>
      </c>
      <c r="H17" s="14">
        <v>120</v>
      </c>
      <c r="J17" s="25" t="str">
        <f t="shared" si="7"/>
        <v/>
      </c>
      <c r="K17" s="14">
        <v>65.05</v>
      </c>
    </row>
    <row r="18" spans="1:12" x14ac:dyDescent="0.25">
      <c r="A18" s="4" t="s">
        <v>22</v>
      </c>
      <c r="B18" s="11">
        <f>SUM(B16:B17)</f>
        <v>106.1</v>
      </c>
      <c r="C18" s="12">
        <f>B18*1/$B$2</f>
        <v>4.5440334399746457E-2</v>
      </c>
      <c r="D18" s="25">
        <f>IF(F18="","",F18-C18)</f>
        <v>6.4241754570800863E-3</v>
      </c>
      <c r="E18" s="11">
        <f>SUM(E16:E17)</f>
        <v>121.1</v>
      </c>
      <c r="F18" s="12">
        <f>E18*1/$B$2</f>
        <v>5.1864509856826543E-2</v>
      </c>
      <c r="G18" s="25">
        <f t="shared" si="6"/>
        <v>2.3618966275364389E-2</v>
      </c>
      <c r="H18" s="11">
        <f>SUM(H16:H17)</f>
        <v>185.01</v>
      </c>
      <c r="I18" s="12">
        <f>H18*1/H$2</f>
        <v>7.5483476132190933E-2</v>
      </c>
      <c r="J18" s="25">
        <f>IF(I18="","",H18/E18)-100%</f>
        <v>0.52774566473988438</v>
      </c>
      <c r="K18" s="11">
        <f>SUM(K16:K17)</f>
        <v>130.06</v>
      </c>
      <c r="L18" s="12">
        <f>K18*1/$B$2</f>
        <v>5.5701883996522386E-2</v>
      </c>
    </row>
    <row r="19" spans="1:12" x14ac:dyDescent="0.25">
      <c r="A19" s="4" t="s">
        <v>23</v>
      </c>
      <c r="B19" s="11">
        <v>242.39</v>
      </c>
      <c r="C19" s="12">
        <f>B19*1/$B$2</f>
        <v>0.10381039260277611</v>
      </c>
      <c r="D19" s="25">
        <f t="shared" si="5"/>
        <v>0</v>
      </c>
      <c r="E19" s="11">
        <v>242.39</v>
      </c>
      <c r="F19" s="12">
        <f>E19*1/$B$2</f>
        <v>0.10381039260277611</v>
      </c>
      <c r="G19" s="25">
        <f t="shared" si="6"/>
        <v>6.3487261242740761E-3</v>
      </c>
      <c r="H19" s="11">
        <v>270</v>
      </c>
      <c r="I19" s="12">
        <f>H19*1/H$2</f>
        <v>0.11015911872705018</v>
      </c>
      <c r="J19" s="25">
        <f>IF(I19="","",H19/E19)-100%</f>
        <v>0.11390733941169207</v>
      </c>
      <c r="K19" s="11">
        <v>242.39</v>
      </c>
      <c r="L19" s="12">
        <f>K19*1/$B$2</f>
        <v>0.10381039260277611</v>
      </c>
    </row>
    <row r="20" spans="1:12" x14ac:dyDescent="0.25">
      <c r="A20" s="4" t="s">
        <v>24</v>
      </c>
      <c r="B20" s="11">
        <f>245/12</f>
        <v>20.416666666666668</v>
      </c>
      <c r="C20" s="12">
        <f>B20*1/$B$2</f>
        <v>8.7440165943590033E-3</v>
      </c>
      <c r="D20" s="25">
        <f t="shared" si="5"/>
        <v>0</v>
      </c>
      <c r="E20" s="11">
        <f>245/12</f>
        <v>20.416666666666668</v>
      </c>
      <c r="F20" s="12">
        <f>E20*1/$B$2</f>
        <v>8.7440165943590033E-3</v>
      </c>
      <c r="G20" s="25">
        <f t="shared" si="6"/>
        <v>-4.1408323382588659E-4</v>
      </c>
      <c r="H20" s="11">
        <f>245/12</f>
        <v>20.416666666666668</v>
      </c>
      <c r="I20" s="12">
        <f>H20*1/H$2</f>
        <v>8.3299333605331167E-3</v>
      </c>
      <c r="J20" s="25">
        <f>IF(I20="","",H20/E20)-100%</f>
        <v>0</v>
      </c>
      <c r="K20" s="11">
        <f>245/12</f>
        <v>20.416666666666668</v>
      </c>
      <c r="L20" s="12">
        <f>K20*1/$B$2</f>
        <v>8.7440165943590033E-3</v>
      </c>
    </row>
    <row r="21" spans="1:12" x14ac:dyDescent="0.25">
      <c r="A21" s="4" t="s">
        <v>25</v>
      </c>
      <c r="B21" s="11">
        <v>35</v>
      </c>
      <c r="C21" s="12">
        <f>B21*1/$B$2</f>
        <v>1.4989742733186864E-2</v>
      </c>
      <c r="D21" s="25">
        <f t="shared" si="5"/>
        <v>0</v>
      </c>
      <c r="E21" s="11">
        <v>35</v>
      </c>
      <c r="F21" s="12">
        <f>E21*1/$B$2</f>
        <v>1.4989742733186864E-2</v>
      </c>
      <c r="G21" s="25">
        <f t="shared" si="6"/>
        <v>-7.0985697227295141E-4</v>
      </c>
      <c r="H21" s="11">
        <v>35</v>
      </c>
      <c r="I21" s="12">
        <f>H21*1/H$2</f>
        <v>1.4279885760913913E-2</v>
      </c>
      <c r="J21" s="25">
        <f>IF(I21="","",H21/E21)-100%</f>
        <v>0</v>
      </c>
      <c r="K21" s="11">
        <v>35</v>
      </c>
      <c r="L21" s="12">
        <f>K21*1/$B$2</f>
        <v>1.4989742733186864E-2</v>
      </c>
    </row>
    <row r="22" spans="1:12" x14ac:dyDescent="0.25">
      <c r="A22" s="4"/>
      <c r="B22" s="11"/>
      <c r="C22" s="12"/>
      <c r="D22" s="25" t="str">
        <f t="shared" si="1"/>
        <v/>
      </c>
      <c r="G22" s="25" t="str">
        <f t="shared" si="2"/>
        <v/>
      </c>
      <c r="J22" s="25" t="str">
        <f t="shared" si="7"/>
        <v/>
      </c>
    </row>
    <row r="23" spans="1:12" x14ac:dyDescent="0.25">
      <c r="A23" s="4"/>
      <c r="B23" s="11"/>
      <c r="C23" s="12"/>
      <c r="D23" s="25" t="str">
        <f t="shared" si="1"/>
        <v/>
      </c>
      <c r="G23" s="25" t="str">
        <f t="shared" si="2"/>
        <v/>
      </c>
      <c r="J23" s="25" t="str">
        <f t="shared" si="7"/>
        <v/>
      </c>
    </row>
    <row r="24" spans="1:12" x14ac:dyDescent="0.25">
      <c r="A24" s="4"/>
      <c r="D24" s="25" t="str">
        <f t="shared" si="1"/>
        <v/>
      </c>
      <c r="G24" s="25" t="str">
        <f t="shared" si="2"/>
        <v/>
      </c>
      <c r="J24" s="25" t="str">
        <f t="shared" si="7"/>
        <v/>
      </c>
    </row>
    <row r="25" spans="1:12" x14ac:dyDescent="0.25">
      <c r="A25" s="5" t="s">
        <v>57</v>
      </c>
      <c r="B25" s="8">
        <f>$B$2*C25</f>
        <v>35</v>
      </c>
      <c r="C25" s="9">
        <f>SUM(C26:C29)</f>
        <v>1.4989742733186864E-2</v>
      </c>
      <c r="D25" s="24">
        <f t="shared" si="1"/>
        <v>0</v>
      </c>
      <c r="E25" s="8">
        <f>E$2*F25</f>
        <v>35</v>
      </c>
      <c r="F25" s="9">
        <f>SUM(F26:F29)</f>
        <v>1.4989742733186864E-2</v>
      </c>
      <c r="G25" s="24">
        <f t="shared" si="2"/>
        <v>1.3570028788640958E-2</v>
      </c>
      <c r="H25" s="8">
        <f>$H$2*I25</f>
        <v>69.999999999999986</v>
      </c>
      <c r="I25" s="9">
        <f>SUM(I26:I29)</f>
        <v>2.8559771521827822E-2</v>
      </c>
      <c r="J25" s="24">
        <f>IF(I25="","",H25/E25)-100%</f>
        <v>0.99999999999999956</v>
      </c>
      <c r="K25" s="8">
        <f>$B$2*L25</f>
        <v>35</v>
      </c>
      <c r="L25" s="9">
        <f>SUM(L26:L29)</f>
        <v>1.4989742733186864E-2</v>
      </c>
    </row>
    <row r="26" spans="1:12" x14ac:dyDescent="0.25">
      <c r="A26" s="4" t="s">
        <v>27</v>
      </c>
      <c r="B26" s="10">
        <v>25</v>
      </c>
      <c r="C26" s="13">
        <f>B26*1/$B$2</f>
        <v>1.0706959095133474E-2</v>
      </c>
      <c r="D26" s="25">
        <f t="shared" si="1"/>
        <v>0</v>
      </c>
      <c r="E26" s="10">
        <v>25</v>
      </c>
      <c r="F26" s="13">
        <f>E26*1/$B$2</f>
        <v>1.0706959095133474E-2</v>
      </c>
      <c r="G26" s="25">
        <f t="shared" si="2"/>
        <v>-5.0704069448067983E-4</v>
      </c>
      <c r="H26" s="10">
        <v>25</v>
      </c>
      <c r="I26" s="13">
        <f>H26*1/H$2</f>
        <v>1.0199918400652794E-2</v>
      </c>
      <c r="J26" s="25">
        <f>IF(I26="","",H26/E26)-100%</f>
        <v>0</v>
      </c>
      <c r="K26" s="10">
        <v>25</v>
      </c>
      <c r="L26" s="13">
        <f>K26*1/$B$2</f>
        <v>1.0706959095133474E-2</v>
      </c>
    </row>
    <row r="27" spans="1:12" x14ac:dyDescent="0.25">
      <c r="A27" s="4" t="s">
        <v>26</v>
      </c>
      <c r="B27" s="10">
        <v>10</v>
      </c>
      <c r="C27" s="13">
        <f>B27*1/$B$2</f>
        <v>4.2827836380533897E-3</v>
      </c>
      <c r="D27" s="25">
        <f t="shared" si="1"/>
        <v>0</v>
      </c>
      <c r="E27" s="10">
        <v>10</v>
      </c>
      <c r="F27" s="13">
        <f>E27*1/$B$2</f>
        <v>4.2827836380533897E-3</v>
      </c>
      <c r="G27" s="25">
        <f t="shared" si="2"/>
        <v>-2.0281627779227158E-4</v>
      </c>
      <c r="H27" s="10">
        <v>10</v>
      </c>
      <c r="I27" s="13">
        <f t="shared" ref="I27:I29" si="8">H27*1/H$2</f>
        <v>4.0799673602611181E-3</v>
      </c>
      <c r="J27" s="25">
        <f>IF(I27="","",H27/E27)-100%</f>
        <v>0</v>
      </c>
      <c r="K27" s="10">
        <v>10</v>
      </c>
      <c r="L27" s="13">
        <f>K27*1/$B$2</f>
        <v>4.2827836380533897E-3</v>
      </c>
    </row>
    <row r="28" spans="1:12" x14ac:dyDescent="0.25">
      <c r="A28" s="4" t="s">
        <v>58</v>
      </c>
      <c r="C28" s="13">
        <f>B28*1/$B$2</f>
        <v>0</v>
      </c>
      <c r="D28" s="25">
        <f t="shared" si="1"/>
        <v>0</v>
      </c>
      <c r="E28" s="6">
        <v>0</v>
      </c>
      <c r="F28" s="13">
        <f>E28*1/$B$2</f>
        <v>0</v>
      </c>
      <c r="G28" s="25">
        <f>IF(F28="","",F28-D28)</f>
        <v>0</v>
      </c>
      <c r="H28" s="10">
        <v>25</v>
      </c>
      <c r="I28" s="13">
        <f>H28*1/H$2</f>
        <v>1.0199918400652794E-2</v>
      </c>
      <c r="J28" s="25" t="e">
        <f>IF(I28="","",H28/E28)-100%</f>
        <v>#DIV/0!</v>
      </c>
    </row>
    <row r="29" spans="1:12" x14ac:dyDescent="0.25">
      <c r="A29" s="4" t="s">
        <v>59</v>
      </c>
      <c r="C29" s="13">
        <f>B29*1/$B$2</f>
        <v>0</v>
      </c>
      <c r="D29" s="25" t="str">
        <f t="shared" si="1"/>
        <v/>
      </c>
      <c r="G29" s="25">
        <f t="shared" si="2"/>
        <v>4.0799673602611181E-3</v>
      </c>
      <c r="H29" s="10">
        <v>10</v>
      </c>
      <c r="I29" s="13">
        <f t="shared" si="8"/>
        <v>4.0799673602611181E-3</v>
      </c>
      <c r="J29" s="25" t="e">
        <f>IF(I29="","",H29/E29)-100%</f>
        <v>#DIV/0!</v>
      </c>
    </row>
    <row r="30" spans="1:12" x14ac:dyDescent="0.25">
      <c r="A30" s="4"/>
      <c r="C30" s="13"/>
      <c r="D30" s="25" t="str">
        <f t="shared" si="1"/>
        <v/>
      </c>
      <c r="G30" s="25" t="str">
        <f t="shared" si="2"/>
        <v/>
      </c>
      <c r="J30" s="25" t="str">
        <f t="shared" si="7"/>
        <v/>
      </c>
    </row>
    <row r="31" spans="1:12" x14ac:dyDescent="0.25">
      <c r="A31" s="5" t="s">
        <v>28</v>
      </c>
      <c r="B31" s="8">
        <f>$B$2*C31</f>
        <v>130</v>
      </c>
      <c r="C31" s="9">
        <f>SUM(C32:C35)</f>
        <v>5.5676187294694063E-2</v>
      </c>
      <c r="D31" s="24">
        <f t="shared" si="1"/>
        <v>8.5655672761067864E-3</v>
      </c>
      <c r="E31" s="8">
        <f>E$2*F31</f>
        <v>150.00000000000003</v>
      </c>
      <c r="F31" s="9">
        <f>SUM(F32:F35)</f>
        <v>6.4241754570800849E-2</v>
      </c>
      <c r="G31" s="24">
        <f t="shared" si="2"/>
        <v>-3.0422441668840755E-3</v>
      </c>
      <c r="H31" s="8">
        <f>$H$2*I31</f>
        <v>150</v>
      </c>
      <c r="I31" s="9">
        <f>SUM(I32:I35)</f>
        <v>6.1199510403916774E-2</v>
      </c>
      <c r="J31" s="24">
        <f>IF(I31="","",H31/E31)-100%</f>
        <v>0</v>
      </c>
      <c r="K31" s="8">
        <f>$B$2*L31</f>
        <v>150.00000000000003</v>
      </c>
      <c r="L31" s="9">
        <f>SUM(L32:L35)</f>
        <v>6.4241754570800849E-2</v>
      </c>
    </row>
    <row r="32" spans="1:12" x14ac:dyDescent="0.25">
      <c r="A32" s="4" t="s">
        <v>29</v>
      </c>
      <c r="B32" s="14">
        <v>30</v>
      </c>
      <c r="C32" s="13">
        <f>B32*1/$B$2</f>
        <v>1.2848350914160169E-2</v>
      </c>
      <c r="D32" s="25">
        <f t="shared" si="1"/>
        <v>0</v>
      </c>
      <c r="E32" s="14">
        <v>30</v>
      </c>
      <c r="F32" s="13">
        <f>E32*1/$B$2</f>
        <v>1.2848350914160169E-2</v>
      </c>
      <c r="G32" s="25">
        <f t="shared" si="2"/>
        <v>-1.2848350914160169E-2</v>
      </c>
      <c r="H32" s="14">
        <v>0</v>
      </c>
      <c r="I32" s="13">
        <f t="shared" ref="I32:I34" si="9">H32*1/H$2</f>
        <v>0</v>
      </c>
      <c r="J32" s="25">
        <f>IF(I32="","",H32/E32)-100%</f>
        <v>-1</v>
      </c>
      <c r="K32" s="14">
        <v>30</v>
      </c>
      <c r="L32" s="13">
        <f>K32*1/$B$2</f>
        <v>1.2848350914160169E-2</v>
      </c>
    </row>
    <row r="33" spans="1:12" x14ac:dyDescent="0.25">
      <c r="A33" s="4" t="s">
        <v>30</v>
      </c>
      <c r="B33" s="14">
        <v>100</v>
      </c>
      <c r="C33" s="13">
        <f>B33*1/$B$2</f>
        <v>4.2827836380533897E-2</v>
      </c>
      <c r="D33" s="25">
        <f t="shared" si="1"/>
        <v>8.5655672761067794E-3</v>
      </c>
      <c r="E33" s="14">
        <v>120</v>
      </c>
      <c r="F33" s="13">
        <f>E33*1/$B$2</f>
        <v>5.1393403656640677E-2</v>
      </c>
      <c r="G33" s="25">
        <f t="shared" si="2"/>
        <v>-2.433795333507259E-3</v>
      </c>
      <c r="H33" s="14">
        <v>120</v>
      </c>
      <c r="I33" s="13">
        <f t="shared" si="9"/>
        <v>4.8959608323133418E-2</v>
      </c>
      <c r="J33" s="25">
        <f>IF(I33="","",H33/E33)-100%</f>
        <v>0</v>
      </c>
      <c r="K33" s="14">
        <v>120</v>
      </c>
      <c r="L33" s="13">
        <f>K33*1/$B$2</f>
        <v>5.1393403656640677E-2</v>
      </c>
    </row>
    <row r="34" spans="1:12" x14ac:dyDescent="0.25">
      <c r="A34" s="4" t="s">
        <v>60</v>
      </c>
      <c r="B34" s="10"/>
      <c r="C34" s="13"/>
      <c r="D34" s="25" t="str">
        <f t="shared" si="1"/>
        <v/>
      </c>
      <c r="G34" s="25">
        <f t="shared" si="2"/>
        <v>1.2239902080783354E-2</v>
      </c>
      <c r="H34" s="14">
        <v>30</v>
      </c>
      <c r="I34" s="13">
        <f t="shared" si="9"/>
        <v>1.2239902080783354E-2</v>
      </c>
      <c r="J34" s="25" t="e">
        <f>IF(I34="","",H34/E34)-100%</f>
        <v>#DIV/0!</v>
      </c>
    </row>
    <row r="35" spans="1:12" x14ac:dyDescent="0.25">
      <c r="A35" s="4"/>
      <c r="B35" s="11"/>
      <c r="C35" s="12"/>
      <c r="D35" s="25" t="str">
        <f t="shared" si="1"/>
        <v/>
      </c>
      <c r="G35" s="25" t="str">
        <f t="shared" si="2"/>
        <v/>
      </c>
      <c r="J35" s="25" t="str">
        <f t="shared" si="7"/>
        <v/>
      </c>
    </row>
    <row r="36" spans="1:12" x14ac:dyDescent="0.25">
      <c r="A36" s="5" t="s">
        <v>31</v>
      </c>
      <c r="B36" s="8">
        <f>$B$2*C36</f>
        <v>159.99999999999997</v>
      </c>
      <c r="C36" s="9">
        <f>SUM(C37:C43)</f>
        <v>6.8524538208854222E-2</v>
      </c>
      <c r="D36" s="24">
        <f t="shared" si="1"/>
        <v>0</v>
      </c>
      <c r="E36" s="8">
        <f>E$2*F36</f>
        <v>159.99999999999997</v>
      </c>
      <c r="F36" s="9">
        <f>SUM(F37:F43)</f>
        <v>6.8524538208854222E-2</v>
      </c>
      <c r="G36" s="24">
        <f t="shared" si="2"/>
        <v>-1.2050767645457733E-3</v>
      </c>
      <c r="H36" s="8">
        <f>$H$2*I36</f>
        <v>165</v>
      </c>
      <c r="I36" s="9">
        <f>SUM(I37:I43)</f>
        <v>6.7319461444308448E-2</v>
      </c>
      <c r="J36" s="24">
        <f t="shared" ref="J36:J42" si="10">IF(I36="","",H36/E36)-100%</f>
        <v>3.1250000000000222E-2</v>
      </c>
      <c r="K36" s="8">
        <f>$B$2*L36</f>
        <v>159.99999999999997</v>
      </c>
      <c r="L36" s="9">
        <f>SUM(L37:L43)</f>
        <v>6.8524538208854222E-2</v>
      </c>
    </row>
    <row r="37" spans="1:12" x14ac:dyDescent="0.25">
      <c r="A37" s="4" t="s">
        <v>32</v>
      </c>
      <c r="B37" s="10">
        <v>80</v>
      </c>
      <c r="C37" s="13">
        <f>B37*1/$B$2</f>
        <v>3.4262269104427118E-2</v>
      </c>
      <c r="D37" s="25">
        <f t="shared" si="1"/>
        <v>0</v>
      </c>
      <c r="E37" s="10">
        <v>80</v>
      </c>
      <c r="F37" s="13">
        <f>E37*1/$B$2</f>
        <v>3.4262269104427118E-2</v>
      </c>
      <c r="G37" s="25">
        <f t="shared" si="2"/>
        <v>-3.4262269104427118E-2</v>
      </c>
      <c r="H37" s="10">
        <v>0</v>
      </c>
      <c r="I37" s="13">
        <f t="shared" ref="I37:I42" si="11">H37*1/H$2</f>
        <v>0</v>
      </c>
      <c r="J37" s="25">
        <f t="shared" si="10"/>
        <v>-1</v>
      </c>
      <c r="K37" s="10">
        <v>80</v>
      </c>
      <c r="L37" s="13">
        <f>K37*1/$B$2</f>
        <v>3.4262269104427118E-2</v>
      </c>
    </row>
    <row r="38" spans="1:12" x14ac:dyDescent="0.25">
      <c r="A38" s="4" t="s">
        <v>33</v>
      </c>
      <c r="B38" s="10">
        <v>10</v>
      </c>
      <c r="C38" s="13">
        <f>B38*1/$B$2</f>
        <v>4.2827836380533897E-3</v>
      </c>
      <c r="D38" s="25">
        <f t="shared" si="1"/>
        <v>0</v>
      </c>
      <c r="E38" s="10">
        <v>10</v>
      </c>
      <c r="F38" s="13">
        <f>E38*1/$B$2</f>
        <v>4.2827836380533897E-3</v>
      </c>
      <c r="G38" s="25">
        <f t="shared" si="2"/>
        <v>-4.2827836380533897E-3</v>
      </c>
      <c r="H38" s="10">
        <v>0</v>
      </c>
      <c r="I38" s="13">
        <f t="shared" si="11"/>
        <v>0</v>
      </c>
      <c r="J38" s="25">
        <f t="shared" si="10"/>
        <v>-1</v>
      </c>
      <c r="K38" s="10">
        <v>10</v>
      </c>
      <c r="L38" s="13">
        <f>K38*1/$B$2</f>
        <v>4.2827836380533897E-3</v>
      </c>
    </row>
    <row r="39" spans="1:12" x14ac:dyDescent="0.25">
      <c r="A39" s="4" t="s">
        <v>34</v>
      </c>
      <c r="B39" s="10">
        <v>10</v>
      </c>
      <c r="C39" s="13">
        <f>B39*1/$B$2</f>
        <v>4.2827836380533897E-3</v>
      </c>
      <c r="D39" s="25">
        <f t="shared" si="1"/>
        <v>0</v>
      </c>
      <c r="E39" s="10">
        <v>10</v>
      </c>
      <c r="F39" s="13">
        <f>E39*1/$B$2</f>
        <v>4.2827836380533897E-3</v>
      </c>
      <c r="G39" s="25">
        <f t="shared" si="2"/>
        <v>2.8356955244035555E-2</v>
      </c>
      <c r="H39" s="10">
        <v>80</v>
      </c>
      <c r="I39" s="13">
        <f t="shared" si="11"/>
        <v>3.2639738882088945E-2</v>
      </c>
      <c r="J39" s="25">
        <f t="shared" si="10"/>
        <v>7</v>
      </c>
      <c r="K39" s="10">
        <v>10</v>
      </c>
      <c r="L39" s="13">
        <f>K39*1/$B$2</f>
        <v>4.2827836380533897E-3</v>
      </c>
    </row>
    <row r="40" spans="1:12" x14ac:dyDescent="0.25">
      <c r="A40" s="4" t="s">
        <v>35</v>
      </c>
      <c r="B40" s="10">
        <v>10</v>
      </c>
      <c r="C40" s="13">
        <f>B40*1/$B$2</f>
        <v>4.2827836380533897E-3</v>
      </c>
      <c r="D40" s="25">
        <f t="shared" si="1"/>
        <v>0</v>
      </c>
      <c r="E40" s="10">
        <v>10</v>
      </c>
      <c r="F40" s="13">
        <f>E40*1/$B$2</f>
        <v>4.2827836380533897E-3</v>
      </c>
      <c r="G40" s="25">
        <f t="shared" si="2"/>
        <v>-2.0281627779227158E-4</v>
      </c>
      <c r="H40" s="10">
        <v>10</v>
      </c>
      <c r="I40" s="13">
        <f t="shared" si="11"/>
        <v>4.0799673602611181E-3</v>
      </c>
      <c r="J40" s="25">
        <f t="shared" si="10"/>
        <v>0</v>
      </c>
      <c r="K40" s="10">
        <v>10</v>
      </c>
      <c r="L40" s="13">
        <f>K40*1/$B$2</f>
        <v>4.2827836380533897E-3</v>
      </c>
    </row>
    <row r="41" spans="1:12" x14ac:dyDescent="0.25">
      <c r="A41" s="4" t="s">
        <v>36</v>
      </c>
      <c r="B41" s="10">
        <v>50</v>
      </c>
      <c r="C41" s="13">
        <f t="shared" ref="C41:C44" si="12">B41*1/$B$2</f>
        <v>2.1413918190266949E-2</v>
      </c>
      <c r="D41" s="25">
        <f t="shared" si="1"/>
        <v>0</v>
      </c>
      <c r="E41" s="10">
        <v>50</v>
      </c>
      <c r="F41" s="13">
        <f>E41*1/$B$2</f>
        <v>2.1413918190266949E-2</v>
      </c>
      <c r="G41" s="25">
        <f t="shared" si="2"/>
        <v>-1.0140813889613597E-3</v>
      </c>
      <c r="H41" s="10">
        <v>50</v>
      </c>
      <c r="I41" s="13">
        <f t="shared" si="11"/>
        <v>2.0399836801305589E-2</v>
      </c>
      <c r="J41" s="25">
        <f t="shared" si="10"/>
        <v>0</v>
      </c>
      <c r="K41" s="10">
        <v>50</v>
      </c>
      <c r="L41" s="13">
        <f>K41*1/$B$2</f>
        <v>2.1413918190266949E-2</v>
      </c>
    </row>
    <row r="42" spans="1:12" x14ac:dyDescent="0.25">
      <c r="A42" s="4" t="s">
        <v>61</v>
      </c>
      <c r="C42" s="13">
        <f t="shared" si="12"/>
        <v>0</v>
      </c>
      <c r="D42" s="25" t="str">
        <f t="shared" si="1"/>
        <v/>
      </c>
      <c r="G42" s="25">
        <f t="shared" si="2"/>
        <v>1.0199918400652794E-2</v>
      </c>
      <c r="H42" s="10">
        <v>25</v>
      </c>
      <c r="I42" s="13">
        <f t="shared" si="11"/>
        <v>1.0199918400652794E-2</v>
      </c>
      <c r="J42" s="25" t="e">
        <f t="shared" si="10"/>
        <v>#DIV/0!</v>
      </c>
    </row>
    <row r="43" spans="1:12" x14ac:dyDescent="0.25">
      <c r="C43" s="13">
        <f t="shared" si="12"/>
        <v>0</v>
      </c>
      <c r="D43" s="25" t="str">
        <f t="shared" si="1"/>
        <v/>
      </c>
      <c r="G43" s="25" t="str">
        <f t="shared" si="2"/>
        <v/>
      </c>
      <c r="J43" s="25" t="str">
        <f t="shared" si="7"/>
        <v/>
      </c>
    </row>
    <row r="44" spans="1:12" x14ac:dyDescent="0.25">
      <c r="C44" s="13">
        <f t="shared" si="12"/>
        <v>0</v>
      </c>
      <c r="D44" s="25" t="str">
        <f t="shared" si="1"/>
        <v/>
      </c>
      <c r="G44" s="25" t="str">
        <f t="shared" si="2"/>
        <v/>
      </c>
      <c r="J44" s="25" t="str">
        <f t="shared" si="7"/>
        <v/>
      </c>
    </row>
    <row r="45" spans="1:12" x14ac:dyDescent="0.25">
      <c r="D45" s="25" t="str">
        <f t="shared" si="1"/>
        <v/>
      </c>
      <c r="G45" s="25" t="str">
        <f t="shared" si="2"/>
        <v/>
      </c>
      <c r="J45" s="25" t="str">
        <f t="shared" si="7"/>
        <v/>
      </c>
    </row>
    <row r="46" spans="1:12" x14ac:dyDescent="0.25">
      <c r="A46" s="5" t="s">
        <v>37</v>
      </c>
      <c r="B46" s="8">
        <f>$B$2*C46</f>
        <v>127.00000000000001</v>
      </c>
      <c r="C46" s="9">
        <f>SUM(C47:C50)</f>
        <v>5.4391352203278051E-2</v>
      </c>
      <c r="D46" s="24">
        <f t="shared" si="1"/>
        <v>-2.1199779008364283E-3</v>
      </c>
      <c r="E46" s="8">
        <f>E$2*F46</f>
        <v>122.05000000000001</v>
      </c>
      <c r="F46" s="9">
        <f>SUM(F47:F50)</f>
        <v>5.2271374302441623E-2</v>
      </c>
      <c r="G46" s="24">
        <f t="shared" si="2"/>
        <v>-2.4753726704546744E-3</v>
      </c>
      <c r="H46" s="8">
        <f>$H$2*I46</f>
        <v>122.05000000000001</v>
      </c>
      <c r="I46" s="9">
        <f>SUM(I47:I50)</f>
        <v>4.9796001631986948E-2</v>
      </c>
      <c r="J46" s="24">
        <f>IF(I46="","",H46/E46)-100%</f>
        <v>0</v>
      </c>
      <c r="K46" s="8">
        <f>$B$2*L46</f>
        <v>122.05000000000001</v>
      </c>
      <c r="L46" s="9">
        <f>SUM(L47:L50)</f>
        <v>5.2271374302441623E-2</v>
      </c>
    </row>
    <row r="47" spans="1:12" x14ac:dyDescent="0.25">
      <c r="A47" s="4" t="s">
        <v>38</v>
      </c>
      <c r="B47" s="14">
        <v>35</v>
      </c>
      <c r="C47" s="13">
        <f>B47*1/$B$2</f>
        <v>1.4989742733186864E-2</v>
      </c>
      <c r="D47" s="25">
        <f t="shared" si="1"/>
        <v>-2.1199779008364283E-3</v>
      </c>
      <c r="E47" s="14">
        <v>30.05</v>
      </c>
      <c r="F47" s="13">
        <f>E47*1/$B$2</f>
        <v>1.2869764832350436E-2</v>
      </c>
      <c r="G47" s="25">
        <f t="shared" si="2"/>
        <v>-6.0946291476577687E-4</v>
      </c>
      <c r="H47" s="14">
        <v>30.05</v>
      </c>
      <c r="I47" s="13">
        <f t="shared" ref="I47:I49" si="13">H47*1/H$2</f>
        <v>1.2260301917584659E-2</v>
      </c>
      <c r="J47" s="25">
        <f t="shared" ref="J47:J49" si="14">IF(I47="","",H47/E47)-100%</f>
        <v>0</v>
      </c>
      <c r="K47" s="14">
        <v>30.05</v>
      </c>
      <c r="L47" s="13">
        <f>K47*1/$B$2</f>
        <v>1.2869764832350436E-2</v>
      </c>
    </row>
    <row r="48" spans="1:12" x14ac:dyDescent="0.25">
      <c r="A48" s="4" t="s">
        <v>39</v>
      </c>
      <c r="B48" s="14">
        <v>30.01</v>
      </c>
      <c r="C48" s="13">
        <f>B48*1/$B$2</f>
        <v>1.2852633697798222E-2</v>
      </c>
      <c r="D48" s="25">
        <f t="shared" si="1"/>
        <v>0</v>
      </c>
      <c r="E48" s="14">
        <v>30.01</v>
      </c>
      <c r="F48" s="13">
        <f>E48*1/$B$2</f>
        <v>1.2852633697798222E-2</v>
      </c>
      <c r="G48" s="25">
        <f t="shared" si="2"/>
        <v>-6.0865164965460614E-4</v>
      </c>
      <c r="H48" s="14">
        <v>30.01</v>
      </c>
      <c r="I48" s="13">
        <f t="shared" si="13"/>
        <v>1.2243982048143616E-2</v>
      </c>
      <c r="J48" s="25">
        <f t="shared" si="14"/>
        <v>0</v>
      </c>
      <c r="K48" s="14">
        <v>30.01</v>
      </c>
      <c r="L48" s="13">
        <f>K48*1/$B$2</f>
        <v>1.2852633697798222E-2</v>
      </c>
    </row>
    <row r="49" spans="1:12" x14ac:dyDescent="0.25">
      <c r="A49" s="4" t="s">
        <v>46</v>
      </c>
      <c r="B49" s="14">
        <v>61.99</v>
      </c>
      <c r="C49" s="13">
        <f>B49*1/$B$2</f>
        <v>2.6548975772292961E-2</v>
      </c>
      <c r="D49" s="25">
        <f t="shared" si="1"/>
        <v>0</v>
      </c>
      <c r="E49" s="14">
        <v>61.99</v>
      </c>
      <c r="F49" s="13">
        <f>E49*1/$B$2</f>
        <v>2.6548975772292961E-2</v>
      </c>
      <c r="G49" s="25">
        <f t="shared" si="2"/>
        <v>-1.2572581060342897E-3</v>
      </c>
      <c r="H49" s="14">
        <v>61.99</v>
      </c>
      <c r="I49" s="13">
        <f t="shared" si="13"/>
        <v>2.5291717666258672E-2</v>
      </c>
      <c r="J49" s="25">
        <f t="shared" si="14"/>
        <v>0</v>
      </c>
      <c r="K49" s="14">
        <v>61.99</v>
      </c>
      <c r="L49" s="13">
        <f>K49*1/$B$2</f>
        <v>2.6548975772292961E-2</v>
      </c>
    </row>
    <row r="50" spans="1:12" x14ac:dyDescent="0.25">
      <c r="A50" s="4"/>
      <c r="D50" s="25" t="str">
        <f t="shared" si="1"/>
        <v/>
      </c>
      <c r="G50" s="25" t="str">
        <f t="shared" si="2"/>
        <v/>
      </c>
      <c r="J50" s="25"/>
    </row>
    <row r="51" spans="1:12" x14ac:dyDescent="0.25">
      <c r="A51" s="36"/>
      <c r="B51" s="37"/>
      <c r="C51" s="36"/>
      <c r="D51" s="38" t="str">
        <f t="shared" si="1"/>
        <v/>
      </c>
      <c r="E51" s="39"/>
      <c r="F51" s="36"/>
      <c r="G51" s="38" t="str">
        <f t="shared" si="2"/>
        <v/>
      </c>
      <c r="H51" s="39"/>
      <c r="I51" s="36"/>
      <c r="J51" s="38" t="str">
        <f t="shared" si="7"/>
        <v/>
      </c>
      <c r="K51" s="39"/>
      <c r="L51" s="36"/>
    </row>
    <row r="52" spans="1:12" x14ac:dyDescent="0.25">
      <c r="A52" s="5" t="s">
        <v>40</v>
      </c>
      <c r="B52" s="8">
        <f>$B$2*C52</f>
        <v>115</v>
      </c>
      <c r="C52" s="9">
        <f>SUM(C53:C54)</f>
        <v>4.9252011837613976E-2</v>
      </c>
      <c r="D52" s="24">
        <f t="shared" si="1"/>
        <v>0</v>
      </c>
      <c r="E52" s="8">
        <f>E$2*F52</f>
        <v>115</v>
      </c>
      <c r="F52" s="9">
        <f>SUM(F53:F54)</f>
        <v>4.9252011837613976E-2</v>
      </c>
      <c r="G52" s="24">
        <f t="shared" si="2"/>
        <v>-2.3323871946111172E-3</v>
      </c>
      <c r="H52" s="8">
        <f>$B$2*I52</f>
        <v>109.55403916768665</v>
      </c>
      <c r="I52" s="9">
        <f>SUM(I53:I54)</f>
        <v>4.6919624643002859E-2</v>
      </c>
      <c r="J52" s="24">
        <f>IF(I52="","",H52/E52)-100%</f>
        <v>-4.7356181150550847E-2</v>
      </c>
      <c r="K52" s="8">
        <f>$B$2*L52</f>
        <v>115</v>
      </c>
      <c r="L52" s="9">
        <f>SUM(L53:L54)</f>
        <v>4.9252011837613976E-2</v>
      </c>
    </row>
    <row r="53" spans="1:12" x14ac:dyDescent="0.25">
      <c r="A53" s="4" t="s">
        <v>52</v>
      </c>
      <c r="B53" s="14">
        <v>115</v>
      </c>
      <c r="C53" s="13">
        <f>B53*1/$B$2</f>
        <v>4.9252011837613976E-2</v>
      </c>
      <c r="D53" s="25">
        <f t="shared" si="1"/>
        <v>0</v>
      </c>
      <c r="E53" s="14">
        <v>115</v>
      </c>
      <c r="F53" s="13">
        <f>E53*1/$B$2</f>
        <v>4.9252011837613976E-2</v>
      </c>
      <c r="G53" s="25">
        <f t="shared" si="2"/>
        <v>-2.3323871946111172E-3</v>
      </c>
      <c r="H53" s="14">
        <v>115</v>
      </c>
      <c r="I53" s="13">
        <f>H53*1/H$2</f>
        <v>4.6919624643002859E-2</v>
      </c>
      <c r="J53" s="25">
        <f t="shared" ref="J53" si="15">IF(I53="","",H53/E53)-100%</f>
        <v>0</v>
      </c>
      <c r="K53" s="14">
        <v>115</v>
      </c>
      <c r="L53" s="13">
        <f>K53*1/$B$2</f>
        <v>4.9252011837613976E-2</v>
      </c>
    </row>
    <row r="54" spans="1:12" x14ac:dyDescent="0.25">
      <c r="A54" s="32" t="s">
        <v>53</v>
      </c>
      <c r="C54" s="13"/>
      <c r="D54" s="25"/>
      <c r="E54" s="14"/>
      <c r="F54" s="13"/>
      <c r="G54" s="25"/>
      <c r="H54" s="14"/>
      <c r="I54" s="13"/>
      <c r="J54" s="25"/>
      <c r="K54" s="14"/>
      <c r="L54" s="13"/>
    </row>
    <row r="55" spans="1:12" x14ac:dyDescent="0.25">
      <c r="A55" s="28" t="s">
        <v>49</v>
      </c>
      <c r="B55" s="29">
        <v>12</v>
      </c>
      <c r="C55" s="30">
        <f t="shared" ref="C55:C60" si="16">B55*1/$B$2</f>
        <v>5.1393403656640677E-3</v>
      </c>
      <c r="D55" s="31"/>
      <c r="E55" s="29">
        <v>12</v>
      </c>
      <c r="F55" s="30">
        <f t="shared" ref="F55:F60" si="17">E55*1/$B$2</f>
        <v>5.1393403656640677E-3</v>
      </c>
      <c r="G55" s="31"/>
      <c r="H55" s="29">
        <v>12</v>
      </c>
      <c r="I55" s="30">
        <f t="shared" ref="I55:I60" si="18">H55*1/$B$2</f>
        <v>5.1393403656640677E-3</v>
      </c>
      <c r="J55" s="31"/>
      <c r="K55" s="29">
        <v>12</v>
      </c>
      <c r="L55" s="30">
        <f t="shared" ref="L55:L60" si="19">K55*1/$B$2</f>
        <v>5.1393403656640677E-3</v>
      </c>
    </row>
    <row r="56" spans="1:12" x14ac:dyDescent="0.25">
      <c r="A56" s="28" t="s">
        <v>50</v>
      </c>
      <c r="B56" s="29">
        <v>33</v>
      </c>
      <c r="C56" s="30">
        <f t="shared" si="16"/>
        <v>1.4133186005576186E-2</v>
      </c>
      <c r="D56" s="31"/>
      <c r="E56" s="29">
        <v>33</v>
      </c>
      <c r="F56" s="30">
        <f t="shared" si="17"/>
        <v>1.4133186005576186E-2</v>
      </c>
      <c r="G56" s="31"/>
      <c r="H56" s="29">
        <v>33</v>
      </c>
      <c r="I56" s="30">
        <f t="shared" si="18"/>
        <v>1.4133186005576186E-2</v>
      </c>
      <c r="J56" s="31"/>
      <c r="K56" s="29">
        <v>33</v>
      </c>
      <c r="L56" s="30">
        <f t="shared" si="19"/>
        <v>1.4133186005576186E-2</v>
      </c>
    </row>
    <row r="57" spans="1:12" x14ac:dyDescent="0.25">
      <c r="A57" s="28" t="s">
        <v>51</v>
      </c>
      <c r="B57" s="29">
        <v>13</v>
      </c>
      <c r="C57" s="30">
        <f t="shared" si="16"/>
        <v>5.5676187294694066E-3</v>
      </c>
      <c r="D57" s="31"/>
      <c r="E57" s="29">
        <v>13</v>
      </c>
      <c r="F57" s="30">
        <f t="shared" si="17"/>
        <v>5.5676187294694066E-3</v>
      </c>
      <c r="G57" s="31"/>
      <c r="H57" s="29">
        <v>13</v>
      </c>
      <c r="I57" s="30">
        <f t="shared" si="18"/>
        <v>5.5676187294694066E-3</v>
      </c>
      <c r="J57" s="31"/>
      <c r="K57" s="29">
        <v>13</v>
      </c>
      <c r="L57" s="30">
        <f t="shared" si="19"/>
        <v>5.5676187294694066E-3</v>
      </c>
    </row>
    <row r="58" spans="1:12" x14ac:dyDescent="0.25">
      <c r="A58" s="28" t="s">
        <v>55</v>
      </c>
      <c r="B58" s="29">
        <v>50</v>
      </c>
      <c r="C58" s="30">
        <f t="shared" si="16"/>
        <v>2.1413918190266949E-2</v>
      </c>
      <c r="D58" s="31"/>
      <c r="E58" s="29">
        <v>50</v>
      </c>
      <c r="F58" s="30">
        <f t="shared" si="17"/>
        <v>2.1413918190266949E-2</v>
      </c>
      <c r="G58" s="31"/>
      <c r="H58" s="29">
        <v>50</v>
      </c>
      <c r="I58" s="30">
        <f t="shared" si="18"/>
        <v>2.1413918190266949E-2</v>
      </c>
      <c r="J58" s="31"/>
      <c r="K58" s="29">
        <v>50</v>
      </c>
      <c r="L58" s="30">
        <f t="shared" si="19"/>
        <v>2.1413918190266949E-2</v>
      </c>
    </row>
    <row r="59" spans="1:12" x14ac:dyDescent="0.25">
      <c r="A59" s="28" t="s">
        <v>54</v>
      </c>
      <c r="B59" s="29">
        <f>SUM(B55:B58)</f>
        <v>108</v>
      </c>
      <c r="C59" s="30">
        <f t="shared" si="16"/>
        <v>4.6254063290976609E-2</v>
      </c>
      <c r="D59" s="31"/>
      <c r="E59" s="29">
        <f>SUM(E55:E58)</f>
        <v>108</v>
      </c>
      <c r="F59" s="30">
        <f t="shared" si="17"/>
        <v>4.6254063290976609E-2</v>
      </c>
      <c r="G59" s="31"/>
      <c r="H59" s="29">
        <f>SUM(H55:H58)</f>
        <v>108</v>
      </c>
      <c r="I59" s="30">
        <f t="shared" si="18"/>
        <v>4.6254063290976609E-2</v>
      </c>
      <c r="J59" s="31"/>
      <c r="K59" s="29">
        <f>SUM(K55:K58)</f>
        <v>108</v>
      </c>
      <c r="L59" s="30">
        <f t="shared" si="19"/>
        <v>4.6254063290976609E-2</v>
      </c>
    </row>
    <row r="60" spans="1:12" x14ac:dyDescent="0.25">
      <c r="A60" s="35" t="s">
        <v>56</v>
      </c>
      <c r="B60" s="33">
        <f>B53-B59</f>
        <v>7</v>
      </c>
      <c r="C60" s="34">
        <f t="shared" si="16"/>
        <v>2.9979485466373728E-3</v>
      </c>
      <c r="D60" s="40"/>
      <c r="E60" s="33">
        <f>E53-E59</f>
        <v>7</v>
      </c>
      <c r="F60" s="34">
        <f t="shared" si="17"/>
        <v>2.9979485466373728E-3</v>
      </c>
      <c r="G60" s="40"/>
      <c r="H60" s="33">
        <f>H53-H59</f>
        <v>7</v>
      </c>
      <c r="I60" s="34">
        <f t="shared" si="18"/>
        <v>2.9979485466373728E-3</v>
      </c>
      <c r="J60" s="40"/>
      <c r="K60" s="33">
        <f>K53-K59</f>
        <v>7</v>
      </c>
      <c r="L60" s="34">
        <f t="shared" si="19"/>
        <v>2.9979485466373728E-3</v>
      </c>
    </row>
    <row r="61" spans="1:12" x14ac:dyDescent="0.25">
      <c r="A61" s="4"/>
      <c r="C61" s="13"/>
      <c r="D61" s="25"/>
      <c r="E61" s="14"/>
      <c r="F61" s="13"/>
      <c r="G61" s="25"/>
      <c r="H61" s="14"/>
      <c r="I61" s="13"/>
      <c r="J61" s="25"/>
      <c r="K61" s="14"/>
      <c r="L61" s="13"/>
    </row>
    <row r="62" spans="1:12" x14ac:dyDescent="0.25">
      <c r="D62" s="25" t="str">
        <f t="shared" si="1"/>
        <v/>
      </c>
      <c r="G62" s="25" t="str">
        <f t="shared" si="2"/>
        <v/>
      </c>
      <c r="J62" s="25" t="str">
        <f t="shared" ref="J62" si="20">IF(L62="","",L62-I62)</f>
        <v/>
      </c>
    </row>
    <row r="63" spans="1:12" x14ac:dyDescent="0.25">
      <c r="A63" s="5" t="s">
        <v>41</v>
      </c>
      <c r="B63" s="8">
        <f>$B$2*C63</f>
        <v>21</v>
      </c>
      <c r="C63" s="9">
        <f>SUM(C64:C66)</f>
        <v>8.9938456399121184E-3</v>
      </c>
      <c r="D63" s="24">
        <f t="shared" si="1"/>
        <v>0</v>
      </c>
      <c r="E63" s="8">
        <f>E$2*F63</f>
        <v>21</v>
      </c>
      <c r="F63" s="9">
        <f>SUM(F64:F66)</f>
        <v>8.9938456399121184E-3</v>
      </c>
      <c r="G63" s="24">
        <f t="shared" si="2"/>
        <v>-4.2591418336377154E-4</v>
      </c>
      <c r="H63" s="8">
        <f>$H$2*I63</f>
        <v>20.999999999999996</v>
      </c>
      <c r="I63" s="9">
        <f>SUM(I64:I66)</f>
        <v>8.5679314565483469E-3</v>
      </c>
      <c r="J63" s="24">
        <f>IF(I63="","",H63/E63)-100%</f>
        <v>0</v>
      </c>
      <c r="K63" s="8">
        <f>$B$2*L63</f>
        <v>21</v>
      </c>
      <c r="L63" s="9">
        <f>SUM(L64:L66)</f>
        <v>8.9938456399121184E-3</v>
      </c>
    </row>
    <row r="64" spans="1:12" x14ac:dyDescent="0.25">
      <c r="A64" s="4" t="s">
        <v>42</v>
      </c>
      <c r="B64" s="14">
        <v>21</v>
      </c>
      <c r="C64" s="13">
        <f>B64*1/$B$2</f>
        <v>8.9938456399121184E-3</v>
      </c>
      <c r="D64" s="25">
        <f t="shared" si="1"/>
        <v>0</v>
      </c>
      <c r="E64" s="14">
        <v>21</v>
      </c>
      <c r="F64" s="13">
        <f>E64*1/$B$2</f>
        <v>8.9938456399121184E-3</v>
      </c>
      <c r="G64" s="25">
        <f t="shared" si="2"/>
        <v>-4.2591418336377154E-4</v>
      </c>
      <c r="H64" s="14">
        <v>21</v>
      </c>
      <c r="I64" s="13">
        <f t="shared" ref="I64:I66" si="21">H64*1/H$2</f>
        <v>8.5679314565483469E-3</v>
      </c>
      <c r="J64" s="25">
        <f t="shared" ref="J64:J66" si="22">IF(H64="","",H64/E64)-100%</f>
        <v>0</v>
      </c>
      <c r="K64" s="14">
        <v>21</v>
      </c>
      <c r="L64" s="13">
        <f>K64*1/$B$2</f>
        <v>8.9938456399121184E-3</v>
      </c>
    </row>
    <row r="65" spans="1:12" x14ac:dyDescent="0.25">
      <c r="C65" s="13">
        <f>B65*1/$B$2</f>
        <v>0</v>
      </c>
      <c r="D65" s="25">
        <f t="shared" si="1"/>
        <v>0</v>
      </c>
      <c r="E65" s="14"/>
      <c r="F65" s="13">
        <f>E65*1/$B$2</f>
        <v>0</v>
      </c>
      <c r="G65" s="25">
        <f t="shared" si="2"/>
        <v>0</v>
      </c>
      <c r="H65" s="14"/>
      <c r="I65" s="13">
        <f t="shared" si="21"/>
        <v>0</v>
      </c>
      <c r="J65" s="44" t="e">
        <f>IF(H65="","",H65/E65)-100%</f>
        <v>#VALUE!</v>
      </c>
      <c r="K65" s="14"/>
      <c r="L65" s="13">
        <f>K65*1/$B$2</f>
        <v>0</v>
      </c>
    </row>
    <row r="66" spans="1:12" x14ac:dyDescent="0.25">
      <c r="C66" s="13">
        <f>B66*1/$B$2</f>
        <v>0</v>
      </c>
      <c r="D66" s="25">
        <f t="shared" si="1"/>
        <v>0</v>
      </c>
      <c r="E66" s="14"/>
      <c r="F66" s="13">
        <f>E66*1/$B$2</f>
        <v>0</v>
      </c>
      <c r="G66" s="25">
        <f t="shared" si="2"/>
        <v>0</v>
      </c>
      <c r="H66" s="14"/>
      <c r="I66" s="13">
        <f t="shared" si="21"/>
        <v>0</v>
      </c>
      <c r="J66" s="25" t="e">
        <f t="shared" si="22"/>
        <v>#VALUE!</v>
      </c>
      <c r="K66" s="14"/>
      <c r="L66" s="13">
        <f>K66*1/$B$2</f>
        <v>0</v>
      </c>
    </row>
    <row r="67" spans="1:12" x14ac:dyDescent="0.25">
      <c r="A67" s="5" t="s">
        <v>44</v>
      </c>
      <c r="B67" s="8">
        <f>$B$2*C67</f>
        <v>134.96333333333334</v>
      </c>
      <c r="C67" s="9">
        <f>SUM(C68:C70)</f>
        <v>5.7801875573714565E-2</v>
      </c>
      <c r="D67" s="24">
        <f t="shared" ref="D67" si="23">IF(F67="","",F67-C67)</f>
        <v>0</v>
      </c>
      <c r="E67" s="8">
        <f>E$2*F67</f>
        <v>134.96333333333334</v>
      </c>
      <c r="F67" s="9">
        <f>SUM(F68:F71)</f>
        <v>5.7801875573714565E-2</v>
      </c>
      <c r="G67" s="24">
        <f t="shared" si="2"/>
        <v>-2.7372760905104293E-3</v>
      </c>
      <c r="H67" s="8">
        <f>$H$2*I67</f>
        <v>134.96333333333334</v>
      </c>
      <c r="I67" s="9">
        <f>SUM(I68:I71)</f>
        <v>5.5064599483204135E-2</v>
      </c>
      <c r="J67" s="24">
        <f>IF(I67="","",H67/E67)-100%</f>
        <v>0</v>
      </c>
      <c r="K67" s="8">
        <f>$B$2*L67</f>
        <v>134.96333333333334</v>
      </c>
      <c r="L67" s="9">
        <f>SUM(L68:L71)</f>
        <v>5.7801875573714565E-2</v>
      </c>
    </row>
    <row r="68" spans="1:12" x14ac:dyDescent="0.25">
      <c r="A68" t="s">
        <v>45</v>
      </c>
      <c r="B68" s="14">
        <v>80.53</v>
      </c>
      <c r="C68" s="13">
        <f>B68*1/$B$2</f>
        <v>3.4489256637243948E-2</v>
      </c>
      <c r="D68" s="25">
        <f t="shared" si="1"/>
        <v>0</v>
      </c>
      <c r="E68" s="14">
        <v>80.53</v>
      </c>
      <c r="F68" s="13">
        <f>E68*1/$B$2</f>
        <v>3.4489256637243948E-2</v>
      </c>
      <c r="G68" s="25">
        <f t="shared" si="2"/>
        <v>-1.6332794850611662E-3</v>
      </c>
      <c r="H68" s="14">
        <v>80.53</v>
      </c>
      <c r="I68" s="13">
        <f t="shared" ref="I68:I70" si="24">H68*1/H$2</f>
        <v>3.2855977152182782E-2</v>
      </c>
      <c r="J68" s="25">
        <f>IF(H68="","",H68/E68)-100%</f>
        <v>0</v>
      </c>
      <c r="K68" s="14">
        <v>80.53</v>
      </c>
      <c r="L68" s="13">
        <f>K68*1/$B$2</f>
        <v>3.4489256637243948E-2</v>
      </c>
    </row>
    <row r="69" spans="1:12" x14ac:dyDescent="0.25">
      <c r="A69" t="s">
        <v>47</v>
      </c>
      <c r="B69" s="14">
        <v>48.85</v>
      </c>
      <c r="C69" s="13">
        <f>B69*1/$B$2</f>
        <v>2.0921398071890807E-2</v>
      </c>
      <c r="D69" s="25">
        <f t="shared" si="1"/>
        <v>0</v>
      </c>
      <c r="E69" s="14">
        <v>48.85</v>
      </c>
      <c r="F69" s="13">
        <f>E69*1/$B$2</f>
        <v>2.0921398071890807E-2</v>
      </c>
      <c r="G69" s="25">
        <f t="shared" si="2"/>
        <v>-9.9075751701524495E-4</v>
      </c>
      <c r="H69" s="14">
        <v>48.85</v>
      </c>
      <c r="I69" s="13">
        <f t="shared" si="24"/>
        <v>1.9930640554875562E-2</v>
      </c>
      <c r="J69" s="25">
        <f t="shared" ref="J69:J70" si="25">IF(H69="","",H69/E69)-100%</f>
        <v>0</v>
      </c>
      <c r="K69" s="14">
        <v>48.85</v>
      </c>
      <c r="L69" s="13">
        <f>K69*1/$B$2</f>
        <v>2.0921398071890807E-2</v>
      </c>
    </row>
    <row r="70" spans="1:12" x14ac:dyDescent="0.25">
      <c r="A70" t="s">
        <v>48</v>
      </c>
      <c r="B70" s="14">
        <f>67/12</f>
        <v>5.583333333333333</v>
      </c>
      <c r="C70" s="13">
        <f>B70*1/$B$2</f>
        <v>2.3912208645798091E-3</v>
      </c>
      <c r="D70" s="25">
        <f t="shared" si="1"/>
        <v>0</v>
      </c>
      <c r="E70" s="14">
        <f>67/12</f>
        <v>5.583333333333333</v>
      </c>
      <c r="F70" s="13">
        <f>E70*1/$B$2</f>
        <v>2.3912208645798091E-3</v>
      </c>
      <c r="G70" s="25">
        <f t="shared" si="2"/>
        <v>-1.1323908843401858E-4</v>
      </c>
      <c r="H70" s="14">
        <f>67/12</f>
        <v>5.583333333333333</v>
      </c>
      <c r="I70" s="13">
        <f t="shared" si="24"/>
        <v>2.2779817761457905E-3</v>
      </c>
      <c r="J70" s="25">
        <f t="shared" si="25"/>
        <v>0</v>
      </c>
      <c r="K70" s="14">
        <f>67/12</f>
        <v>5.583333333333333</v>
      </c>
      <c r="L70" s="13">
        <f>K70*1/$B$2</f>
        <v>2.3912208645798091E-3</v>
      </c>
    </row>
  </sheetData>
  <conditionalFormatting sqref="D15 D22:D25 D30:D31 D35:D36 D45:D46 D52 D63 D7:D9 G7:G9">
    <cfRule type="cellIs" dxfId="150" priority="260" operator="greaterThan">
      <formula>0</formula>
    </cfRule>
    <cfRule type="cellIs" dxfId="149" priority="261" operator="lessThan">
      <formula>0</formula>
    </cfRule>
  </conditionalFormatting>
  <conditionalFormatting sqref="D10">
    <cfRule type="cellIs" dxfId="148" priority="254" operator="greaterThan">
      <formula>0</formula>
    </cfRule>
    <cfRule type="cellIs" dxfId="147" priority="255" operator="lessThan">
      <formula>0</formula>
    </cfRule>
  </conditionalFormatting>
  <conditionalFormatting sqref="D6">
    <cfRule type="cellIs" dxfId="146" priority="226" operator="greaterThan">
      <formula>0</formula>
    </cfRule>
    <cfRule type="cellIs" dxfId="145" priority="227" operator="lessThan">
      <formula>0</formula>
    </cfRule>
  </conditionalFormatting>
  <conditionalFormatting sqref="D11:D14">
    <cfRule type="cellIs" dxfId="144" priority="224" operator="greaterThan">
      <formula>0</formula>
    </cfRule>
    <cfRule type="cellIs" dxfId="143" priority="225" operator="lessThan">
      <formula>0</formula>
    </cfRule>
  </conditionalFormatting>
  <conditionalFormatting sqref="D16:D21">
    <cfRule type="cellIs" dxfId="142" priority="222" operator="greaterThan">
      <formula>0</formula>
    </cfRule>
    <cfRule type="cellIs" dxfId="141" priority="223" operator="lessThan">
      <formula>0</formula>
    </cfRule>
  </conditionalFormatting>
  <conditionalFormatting sqref="D29">
    <cfRule type="cellIs" dxfId="140" priority="220" operator="greaterThan">
      <formula>0</formula>
    </cfRule>
    <cfRule type="cellIs" dxfId="139" priority="221" operator="lessThan">
      <formula>0</formula>
    </cfRule>
  </conditionalFormatting>
  <conditionalFormatting sqref="D34">
    <cfRule type="cellIs" dxfId="138" priority="218" operator="greaterThan">
      <formula>0</formula>
    </cfRule>
    <cfRule type="cellIs" dxfId="137" priority="219" operator="lessThan">
      <formula>0</formula>
    </cfRule>
  </conditionalFormatting>
  <conditionalFormatting sqref="D37:D44">
    <cfRule type="cellIs" dxfId="136" priority="216" operator="greaterThan">
      <formula>0</formula>
    </cfRule>
    <cfRule type="cellIs" dxfId="135" priority="217" operator="lessThan">
      <formula>0</formula>
    </cfRule>
  </conditionalFormatting>
  <conditionalFormatting sqref="D47:D51">
    <cfRule type="cellIs" dxfId="134" priority="212" operator="greaterThan">
      <formula>0</formula>
    </cfRule>
    <cfRule type="cellIs" dxfId="133" priority="213" operator="lessThan">
      <formula>0</formula>
    </cfRule>
  </conditionalFormatting>
  <conditionalFormatting sqref="D53:D62">
    <cfRule type="cellIs" dxfId="132" priority="210" operator="greaterThan">
      <formula>0</formula>
    </cfRule>
    <cfRule type="cellIs" dxfId="131" priority="211" operator="lessThan">
      <formula>0</formula>
    </cfRule>
  </conditionalFormatting>
  <conditionalFormatting sqref="D64:D66">
    <cfRule type="cellIs" dxfId="130" priority="208" operator="greaterThan">
      <formula>0</formula>
    </cfRule>
    <cfRule type="cellIs" dxfId="129" priority="209" operator="lessThan">
      <formula>0</formula>
    </cfRule>
  </conditionalFormatting>
  <conditionalFormatting sqref="D32:D33">
    <cfRule type="cellIs" dxfId="128" priority="206" operator="greaterThan">
      <formula>0</formula>
    </cfRule>
    <cfRule type="cellIs" dxfId="127" priority="207" operator="lessThan">
      <formula>0</formula>
    </cfRule>
  </conditionalFormatting>
  <conditionalFormatting sqref="D26:D28">
    <cfRule type="cellIs" dxfId="126" priority="204" operator="greaterThan">
      <formula>0</formula>
    </cfRule>
    <cfRule type="cellIs" dxfId="125" priority="205" operator="lessThan">
      <formula>0</formula>
    </cfRule>
  </conditionalFormatting>
  <conditionalFormatting sqref="D3">
    <cfRule type="cellIs" dxfId="124" priority="202" operator="greaterThan">
      <formula>0</formula>
    </cfRule>
    <cfRule type="cellIs" dxfId="123" priority="203" operator="lessThan">
      <formula>0</formula>
    </cfRule>
  </conditionalFormatting>
  <conditionalFormatting sqref="D70">
    <cfRule type="cellIs" dxfId="122" priority="194" operator="greaterThan">
      <formula>0</formula>
    </cfRule>
    <cfRule type="cellIs" dxfId="121" priority="195" operator="lessThan">
      <formula>0</formula>
    </cfRule>
  </conditionalFormatting>
  <conditionalFormatting sqref="D67">
    <cfRule type="cellIs" dxfId="120" priority="198" operator="greaterThan">
      <formula>0</formula>
    </cfRule>
    <cfRule type="cellIs" dxfId="119" priority="199" operator="lessThan">
      <formula>0</formula>
    </cfRule>
  </conditionalFormatting>
  <conditionalFormatting sqref="D68:D69">
    <cfRule type="cellIs" dxfId="118" priority="196" operator="greaterThan">
      <formula>0</formula>
    </cfRule>
    <cfRule type="cellIs" dxfId="117" priority="197" operator="lessThan">
      <formula>0</formula>
    </cfRule>
  </conditionalFormatting>
  <conditionalFormatting sqref="G15 G22:G25 G30:G31 G35:G36 G45:G46 G52 G63">
    <cfRule type="cellIs" dxfId="116" priority="192" operator="greaterThan">
      <formula>0</formula>
    </cfRule>
    <cfRule type="cellIs" dxfId="115" priority="193" operator="lessThan">
      <formula>0</formula>
    </cfRule>
  </conditionalFormatting>
  <conditionalFormatting sqref="G10">
    <cfRule type="cellIs" dxfId="114" priority="190" operator="greaterThan">
      <formula>0</formula>
    </cfRule>
    <cfRule type="cellIs" dxfId="113" priority="191" operator="lessThan">
      <formula>0</formula>
    </cfRule>
  </conditionalFormatting>
  <conditionalFormatting sqref="G6">
    <cfRule type="cellIs" dxfId="112" priority="186" operator="greaterThan">
      <formula>0</formula>
    </cfRule>
    <cfRule type="cellIs" dxfId="111" priority="187" operator="lessThan">
      <formula>0</formula>
    </cfRule>
  </conditionalFormatting>
  <conditionalFormatting sqref="G11:G14">
    <cfRule type="cellIs" dxfId="110" priority="184" operator="greaterThan">
      <formula>0</formula>
    </cfRule>
    <cfRule type="cellIs" dxfId="109" priority="185" operator="lessThan">
      <formula>0</formula>
    </cfRule>
  </conditionalFormatting>
  <conditionalFormatting sqref="G16:G21">
    <cfRule type="cellIs" dxfId="108" priority="182" operator="greaterThan">
      <formula>0</formula>
    </cfRule>
    <cfRule type="cellIs" dxfId="107" priority="183" operator="lessThan">
      <formula>0</formula>
    </cfRule>
  </conditionalFormatting>
  <conditionalFormatting sqref="G29">
    <cfRule type="cellIs" dxfId="106" priority="180" operator="greaterThan">
      <formula>0</formula>
    </cfRule>
    <cfRule type="cellIs" dxfId="105" priority="181" operator="lessThan">
      <formula>0</formula>
    </cfRule>
  </conditionalFormatting>
  <conditionalFormatting sqref="G34">
    <cfRule type="cellIs" dxfId="104" priority="178" operator="greaterThan">
      <formula>0</formula>
    </cfRule>
    <cfRule type="cellIs" dxfId="103" priority="179" operator="lessThan">
      <formula>0</formula>
    </cfRule>
  </conditionalFormatting>
  <conditionalFormatting sqref="G37:G44">
    <cfRule type="cellIs" dxfId="102" priority="176" operator="greaterThan">
      <formula>0</formula>
    </cfRule>
    <cfRule type="cellIs" dxfId="101" priority="177" operator="lessThan">
      <formula>0</formula>
    </cfRule>
  </conditionalFormatting>
  <conditionalFormatting sqref="G47:G51">
    <cfRule type="cellIs" dxfId="100" priority="174" operator="greaterThan">
      <formula>0</formula>
    </cfRule>
    <cfRule type="cellIs" dxfId="99" priority="175" operator="lessThan">
      <formula>0</formula>
    </cfRule>
  </conditionalFormatting>
  <conditionalFormatting sqref="G53:G62">
    <cfRule type="cellIs" dxfId="98" priority="172" operator="greaterThan">
      <formula>0</formula>
    </cfRule>
    <cfRule type="cellIs" dxfId="97" priority="173" operator="lessThan">
      <formula>0</formula>
    </cfRule>
  </conditionalFormatting>
  <conditionalFormatting sqref="G64:G66">
    <cfRule type="cellIs" dxfId="96" priority="170" operator="greaterThan">
      <formula>0</formula>
    </cfRule>
    <cfRule type="cellIs" dxfId="95" priority="171" operator="lessThan">
      <formula>0</formula>
    </cfRule>
  </conditionalFormatting>
  <conditionalFormatting sqref="G32:G33">
    <cfRule type="cellIs" dxfId="94" priority="168" operator="greaterThan">
      <formula>0</formula>
    </cfRule>
    <cfRule type="cellIs" dxfId="93" priority="169" operator="lessThan">
      <formula>0</formula>
    </cfRule>
  </conditionalFormatting>
  <conditionalFormatting sqref="G26:G28">
    <cfRule type="cellIs" dxfId="92" priority="166" operator="greaterThan">
      <formula>0</formula>
    </cfRule>
    <cfRule type="cellIs" dxfId="91" priority="167" operator="lessThan">
      <formula>0</formula>
    </cfRule>
  </conditionalFormatting>
  <conditionalFormatting sqref="G3">
    <cfRule type="cellIs" dxfId="90" priority="164" operator="greaterThan">
      <formula>0</formula>
    </cfRule>
    <cfRule type="cellIs" dxfId="89" priority="165" operator="lessThan">
      <formula>0</formula>
    </cfRule>
  </conditionalFormatting>
  <conditionalFormatting sqref="G70">
    <cfRule type="cellIs" dxfId="88" priority="158" operator="greaterThan">
      <formula>0</formula>
    </cfRule>
    <cfRule type="cellIs" dxfId="87" priority="159" operator="lessThan">
      <formula>0</formula>
    </cfRule>
  </conditionalFormatting>
  <conditionalFormatting sqref="G67">
    <cfRule type="cellIs" dxfId="86" priority="162" operator="greaterThan">
      <formula>0</formula>
    </cfRule>
    <cfRule type="cellIs" dxfId="85" priority="163" operator="lessThan">
      <formula>0</formula>
    </cfRule>
  </conditionalFormatting>
  <conditionalFormatting sqref="G68:G69">
    <cfRule type="cellIs" dxfId="84" priority="160" operator="greaterThan">
      <formula>0</formula>
    </cfRule>
    <cfRule type="cellIs" dxfId="83" priority="161" operator="lessThan">
      <formula>0</formula>
    </cfRule>
  </conditionalFormatting>
  <conditionalFormatting sqref="J7:J9">
    <cfRule type="cellIs" dxfId="82" priority="156" operator="greaterThan">
      <formula>0</formula>
    </cfRule>
    <cfRule type="cellIs" dxfId="81" priority="157" operator="lessThan">
      <formula>0</formula>
    </cfRule>
  </conditionalFormatting>
  <conditionalFormatting sqref="J22:J24 J30 J35 J45">
    <cfRule type="cellIs" dxfId="80" priority="154" operator="greaterThan">
      <formula>0</formula>
    </cfRule>
    <cfRule type="cellIs" dxfId="79" priority="155" operator="lessThan">
      <formula>0</formula>
    </cfRule>
  </conditionalFormatting>
  <conditionalFormatting sqref="J51">
    <cfRule type="cellIs" dxfId="78" priority="138" operator="greaterThan">
      <formula>0</formula>
    </cfRule>
    <cfRule type="cellIs" dxfId="77" priority="139" operator="lessThan">
      <formula>0</formula>
    </cfRule>
  </conditionalFormatting>
  <conditionalFormatting sqref="J13:J14">
    <cfRule type="cellIs" dxfId="76" priority="148" operator="greaterThan">
      <formula>0</formula>
    </cfRule>
    <cfRule type="cellIs" dxfId="75" priority="149" operator="lessThan">
      <formula>0</formula>
    </cfRule>
  </conditionalFormatting>
  <conditionalFormatting sqref="J16:J17">
    <cfRule type="cellIs" dxfId="74" priority="146" operator="greaterThan">
      <formula>0</formula>
    </cfRule>
    <cfRule type="cellIs" dxfId="73" priority="147" operator="lessThan">
      <formula>0</formula>
    </cfRule>
  </conditionalFormatting>
  <conditionalFormatting sqref="J43:J44">
    <cfRule type="cellIs" dxfId="72" priority="140" operator="greaterThan">
      <formula>0</formula>
    </cfRule>
    <cfRule type="cellIs" dxfId="71" priority="141" operator="lessThan">
      <formula>0</formula>
    </cfRule>
  </conditionalFormatting>
  <conditionalFormatting sqref="J54:J62">
    <cfRule type="cellIs" dxfId="70" priority="136" operator="greaterThan">
      <formula>0</formula>
    </cfRule>
    <cfRule type="cellIs" dxfId="69" priority="137" operator="lessThan">
      <formula>0</formula>
    </cfRule>
  </conditionalFormatting>
  <conditionalFormatting sqref="J3">
    <cfRule type="cellIs" dxfId="68" priority="128" operator="greaterThan">
      <formula>0</formula>
    </cfRule>
    <cfRule type="cellIs" dxfId="67" priority="129" operator="lessThan">
      <formula>0</formula>
    </cfRule>
  </conditionalFormatting>
  <conditionalFormatting sqref="H4">
    <cfRule type="cellIs" dxfId="66" priority="121" operator="lessThan">
      <formula>0</formula>
    </cfRule>
  </conditionalFormatting>
  <conditionalFormatting sqref="J15">
    <cfRule type="cellIs" dxfId="65" priority="99" operator="greaterThan">
      <formula>0</formula>
    </cfRule>
    <cfRule type="cellIs" dxfId="64" priority="100" operator="lessThan">
      <formula>0</formula>
    </cfRule>
  </conditionalFormatting>
  <conditionalFormatting sqref="J25">
    <cfRule type="cellIs" dxfId="63" priority="83" operator="greaterThan">
      <formula>0</formula>
    </cfRule>
    <cfRule type="cellIs" dxfId="62" priority="84" operator="lessThan">
      <formula>0</formula>
    </cfRule>
  </conditionalFormatting>
  <conditionalFormatting sqref="J31">
    <cfRule type="cellIs" dxfId="61" priority="81" operator="greaterThan">
      <formula>0</formula>
    </cfRule>
    <cfRule type="cellIs" dxfId="60" priority="82" operator="lessThan">
      <formula>0</formula>
    </cfRule>
  </conditionalFormatting>
  <conditionalFormatting sqref="J36">
    <cfRule type="cellIs" dxfId="59" priority="79" operator="greaterThan">
      <formula>0</formula>
    </cfRule>
    <cfRule type="cellIs" dxfId="58" priority="80" operator="lessThan">
      <formula>0</formula>
    </cfRule>
  </conditionalFormatting>
  <conditionalFormatting sqref="J46">
    <cfRule type="cellIs" dxfId="57" priority="77" operator="greaterThan">
      <formula>0</formula>
    </cfRule>
    <cfRule type="cellIs" dxfId="56" priority="78" operator="lessThan">
      <formula>0</formula>
    </cfRule>
  </conditionalFormatting>
  <conditionalFormatting sqref="J52">
    <cfRule type="cellIs" dxfId="55" priority="75" operator="greaterThan">
      <formula>0</formula>
    </cfRule>
    <cfRule type="cellIs" dxfId="54" priority="76" operator="lessThan">
      <formula>0</formula>
    </cfRule>
  </conditionalFormatting>
  <conditionalFormatting sqref="J63">
    <cfRule type="cellIs" dxfId="53" priority="73" operator="greaterThan">
      <formula>0</formula>
    </cfRule>
    <cfRule type="cellIs" dxfId="52" priority="74" operator="lessThan">
      <formula>0</formula>
    </cfRule>
  </conditionalFormatting>
  <conditionalFormatting sqref="J67">
    <cfRule type="cellIs" dxfId="51" priority="71" operator="greaterThan">
      <formula>0</formula>
    </cfRule>
    <cfRule type="cellIs" dxfId="50" priority="72" operator="lessThan">
      <formula>0</formula>
    </cfRule>
  </conditionalFormatting>
  <conditionalFormatting sqref="J10">
    <cfRule type="cellIs" dxfId="49" priority="69" operator="greaterThan">
      <formula>0</formula>
    </cfRule>
    <cfRule type="cellIs" dxfId="48" priority="70" operator="lessThan">
      <formula>0</formula>
    </cfRule>
  </conditionalFormatting>
  <conditionalFormatting sqref="J6">
    <cfRule type="cellIs" dxfId="47" priority="67" operator="greaterThan">
      <formula>0</formula>
    </cfRule>
    <cfRule type="cellIs" dxfId="46" priority="68" operator="lessThan">
      <formula>0</formula>
    </cfRule>
  </conditionalFormatting>
  <conditionalFormatting sqref="J11">
    <cfRule type="cellIs" dxfId="45" priority="57" operator="greaterThan">
      <formula>0</formula>
    </cfRule>
    <cfRule type="cellIs" dxfId="44" priority="58" operator="lessThan">
      <formula>0</formula>
    </cfRule>
  </conditionalFormatting>
  <conditionalFormatting sqref="J12">
    <cfRule type="cellIs" dxfId="43" priority="55" operator="greaterThan">
      <formula>0</formula>
    </cfRule>
    <cfRule type="cellIs" dxfId="42" priority="56" operator="lessThan">
      <formula>0</formula>
    </cfRule>
  </conditionalFormatting>
  <conditionalFormatting sqref="J18">
    <cfRule type="cellIs" dxfId="41" priority="53" operator="greaterThan">
      <formula>0</formula>
    </cfRule>
    <cfRule type="cellIs" dxfId="40" priority="54" operator="lessThan">
      <formula>0</formula>
    </cfRule>
  </conditionalFormatting>
  <conditionalFormatting sqref="J19">
    <cfRule type="cellIs" dxfId="39" priority="51" operator="greaterThan">
      <formula>0</formula>
    </cfRule>
    <cfRule type="cellIs" dxfId="38" priority="52" operator="lessThan">
      <formula>0</formula>
    </cfRule>
  </conditionalFormatting>
  <conditionalFormatting sqref="J21">
    <cfRule type="cellIs" dxfId="37" priority="47" operator="greaterThan">
      <formula>0</formula>
    </cfRule>
    <cfRule type="cellIs" dxfId="36" priority="48" operator="lessThan">
      <formula>0</formula>
    </cfRule>
  </conditionalFormatting>
  <conditionalFormatting sqref="J26">
    <cfRule type="cellIs" dxfId="35" priority="45" operator="greaterThan">
      <formula>0</formula>
    </cfRule>
    <cfRule type="cellIs" dxfId="34" priority="46" operator="lessThan">
      <formula>0</formula>
    </cfRule>
  </conditionalFormatting>
  <conditionalFormatting sqref="J27">
    <cfRule type="cellIs" dxfId="33" priority="43" operator="greaterThan">
      <formula>0</formula>
    </cfRule>
    <cfRule type="cellIs" dxfId="32" priority="44" operator="lessThan">
      <formula>0</formula>
    </cfRule>
  </conditionalFormatting>
  <conditionalFormatting sqref="J20">
    <cfRule type="cellIs" dxfId="31" priority="39" operator="greaterThan">
      <formula>0</formula>
    </cfRule>
    <cfRule type="cellIs" dxfId="30" priority="40" operator="lessThan">
      <formula>0</formula>
    </cfRule>
  </conditionalFormatting>
  <conditionalFormatting sqref="J28">
    <cfRule type="cellIs" dxfId="29" priority="35" operator="greaterThan">
      <formula>0</formula>
    </cfRule>
    <cfRule type="cellIs" dxfId="28" priority="36" operator="lessThan">
      <formula>0</formula>
    </cfRule>
  </conditionalFormatting>
  <conditionalFormatting sqref="J29">
    <cfRule type="cellIs" dxfId="27" priority="33" operator="greaterThan">
      <formula>0</formula>
    </cfRule>
    <cfRule type="cellIs" dxfId="26" priority="34" operator="lessThan">
      <formula>0</formula>
    </cfRule>
  </conditionalFormatting>
  <conditionalFormatting sqref="J32">
    <cfRule type="cellIs" dxfId="25" priority="29" operator="greaterThan">
      <formula>0</formula>
    </cfRule>
    <cfRule type="cellIs" dxfId="24" priority="30" operator="lessThan">
      <formula>0</formula>
    </cfRule>
  </conditionalFormatting>
  <conditionalFormatting sqref="J33">
    <cfRule type="cellIs" dxfId="23" priority="27" operator="greaterThan">
      <formula>0</formula>
    </cfRule>
    <cfRule type="cellIs" dxfId="22" priority="28" operator="lessThan">
      <formula>0</formula>
    </cfRule>
  </conditionalFormatting>
  <conditionalFormatting sqref="J34">
    <cfRule type="cellIs" dxfId="21" priority="25" operator="greaterThan">
      <formula>0</formula>
    </cfRule>
    <cfRule type="cellIs" dxfId="20" priority="26" operator="lessThan">
      <formula>0</formula>
    </cfRule>
  </conditionalFormatting>
  <conditionalFormatting sqref="J37">
    <cfRule type="cellIs" dxfId="19" priority="23" operator="greaterThan">
      <formula>0</formula>
    </cfRule>
    <cfRule type="cellIs" dxfId="18" priority="24" operator="lessThan">
      <formula>0</formula>
    </cfRule>
  </conditionalFormatting>
  <conditionalFormatting sqref="J38">
    <cfRule type="cellIs" dxfId="17" priority="21" operator="greaterThan">
      <formula>0</formula>
    </cfRule>
    <cfRule type="cellIs" dxfId="16" priority="22" operator="lessThan">
      <formula>0</formula>
    </cfRule>
  </conditionalFormatting>
  <conditionalFormatting sqref="J39">
    <cfRule type="cellIs" dxfId="15" priority="19" operator="greaterThan">
      <formula>0</formula>
    </cfRule>
    <cfRule type="cellIs" dxfId="14" priority="20" operator="lessThan">
      <formula>0</formula>
    </cfRule>
  </conditionalFormatting>
  <conditionalFormatting sqref="J40">
    <cfRule type="cellIs" dxfId="13" priority="17" operator="greaterThan">
      <formula>0</formula>
    </cfRule>
    <cfRule type="cellIs" dxfId="12" priority="18" operator="lessThan">
      <formula>0</formula>
    </cfRule>
  </conditionalFormatting>
  <conditionalFormatting sqref="J41">
    <cfRule type="cellIs" dxfId="11" priority="15" operator="greaterThan">
      <formula>0</formula>
    </cfRule>
    <cfRule type="cellIs" dxfId="10" priority="16" operator="lessThan">
      <formula>0</formula>
    </cfRule>
  </conditionalFormatting>
  <conditionalFormatting sqref="J42">
    <cfRule type="cellIs" dxfId="9" priority="13" operator="greaterThan">
      <formula>0</formula>
    </cfRule>
    <cfRule type="cellIs" dxfId="8" priority="14" operator="lessThan">
      <formula>0</formula>
    </cfRule>
  </conditionalFormatting>
  <conditionalFormatting sqref="J47:J50">
    <cfRule type="cellIs" dxfId="7" priority="11" operator="greaterThan">
      <formula>0</formula>
    </cfRule>
    <cfRule type="cellIs" dxfId="6" priority="12" operator="lessThan">
      <formula>0</formula>
    </cfRule>
  </conditionalFormatting>
  <conditionalFormatting sqref="J68:J70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J64:J6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5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Spar &amp; Invest-Rate</vt:lpstr>
      <vt:lpstr>Berechnung Sparraten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Radtke, Nico</dc:creator>
  <cp:keywords/>
  <dc:description/>
  <cp:lastModifiedBy>Radtke, Nico</cp:lastModifiedBy>
  <cp:revision/>
  <dcterms:created xsi:type="dcterms:W3CDTF">2015-06-05T18:19:34Z</dcterms:created>
  <dcterms:modified xsi:type="dcterms:W3CDTF">2022-02-22T06:05:33Z</dcterms:modified>
  <cp:category/>
  <cp:contentStatus/>
</cp:coreProperties>
</file>